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28" activeTab="0"/>
  </bookViews>
  <sheets>
    <sheet name="KV 1 mell" sheetId="1" r:id="rId1"/>
    <sheet name="KV 2 mell" sheetId="2" r:id="rId2"/>
    <sheet name="Kv 2a mell" sheetId="3" r:id="rId3"/>
    <sheet name="KV 3 mell" sheetId="4" r:id="rId4"/>
    <sheet name="KV 4 mell" sheetId="5" r:id="rId5"/>
    <sheet name="Kv 5 mell" sheetId="6" r:id="rId6"/>
  </sheets>
  <definedNames/>
  <calcPr fullCalcOnLoad="1"/>
</workbook>
</file>

<file path=xl/sharedStrings.xml><?xml version="1.0" encoding="utf-8"?>
<sst xmlns="http://schemas.openxmlformats.org/spreadsheetml/2006/main" count="906" uniqueCount="378">
  <si>
    <t>1.melléklet</t>
  </si>
  <si>
    <t>Révfülöp Nagyközség Önkormányzata</t>
  </si>
  <si>
    <t xml:space="preserve"> 2012. évi bevételi és kiadási előirányzatainak főösszesítője</t>
  </si>
  <si>
    <t xml:space="preserve">                                                                                                                                                                 </t>
  </si>
  <si>
    <t>Ezer Ft</t>
  </si>
  <si>
    <t>Sor szám</t>
  </si>
  <si>
    <t>Bevételek</t>
  </si>
  <si>
    <t>2012.évi eredeti előirányzat</t>
  </si>
  <si>
    <t>2012.évi módosított előirányzat</t>
  </si>
  <si>
    <t>Teljesítés 2012.12.31.</t>
  </si>
  <si>
    <t>Teljesítés %-a</t>
  </si>
  <si>
    <t>A</t>
  </si>
  <si>
    <t>B</t>
  </si>
  <si>
    <t>C</t>
  </si>
  <si>
    <t>D</t>
  </si>
  <si>
    <t>E</t>
  </si>
  <si>
    <t>1.</t>
  </si>
  <si>
    <t>I.</t>
  </si>
  <si>
    <t>Működési bevételek</t>
  </si>
  <si>
    <t>3.</t>
  </si>
  <si>
    <t>Intézményi működéssel kapcsolatos bevételek</t>
  </si>
  <si>
    <t>4.</t>
  </si>
  <si>
    <t>Általános forgalmi adó</t>
  </si>
  <si>
    <t>5.</t>
  </si>
  <si>
    <t>Kamat bevételek</t>
  </si>
  <si>
    <t>6.</t>
  </si>
  <si>
    <t>Összesen</t>
  </si>
  <si>
    <t>7.</t>
  </si>
  <si>
    <t>II.</t>
  </si>
  <si>
    <t>Önkormányzat sajátos működési bevételei</t>
  </si>
  <si>
    <t>8.</t>
  </si>
  <si>
    <t>Helyi adók</t>
  </si>
  <si>
    <t>9.</t>
  </si>
  <si>
    <t>Átengedett központi adók</t>
  </si>
  <si>
    <t>10.</t>
  </si>
  <si>
    <t>Talajterhelési díj</t>
  </si>
  <si>
    <t>11.</t>
  </si>
  <si>
    <t>Egyéb sajátos bevétel</t>
  </si>
  <si>
    <t>12.</t>
  </si>
  <si>
    <t>Bírság, pótlék</t>
  </si>
  <si>
    <t>13.</t>
  </si>
  <si>
    <t>14.</t>
  </si>
  <si>
    <t>III.</t>
  </si>
  <si>
    <t>Támogatások</t>
  </si>
  <si>
    <t>15.</t>
  </si>
  <si>
    <t>IV.</t>
  </si>
  <si>
    <t>Felhalmozási és tőke jellegű bevételek</t>
  </si>
  <si>
    <t>16.</t>
  </si>
  <si>
    <t>V.</t>
  </si>
  <si>
    <t>Véglegesen átvett pénzeszközök</t>
  </si>
  <si>
    <t>17.</t>
  </si>
  <si>
    <t>Működési célú pénzeszköz átvétel</t>
  </si>
  <si>
    <t>18.</t>
  </si>
  <si>
    <t>Felhalmozási célú pénzeszköz átvétel</t>
  </si>
  <si>
    <t>19.</t>
  </si>
  <si>
    <t>20.</t>
  </si>
  <si>
    <t>VI.</t>
  </si>
  <si>
    <t>Hitel felvétel fejlesztési célra</t>
  </si>
  <si>
    <t>21.</t>
  </si>
  <si>
    <t>Kölcsön törlesztés</t>
  </si>
  <si>
    <t>22.</t>
  </si>
  <si>
    <t>VII.</t>
  </si>
  <si>
    <t xml:space="preserve">  Pénzmaradvány</t>
  </si>
  <si>
    <t>23.</t>
  </si>
  <si>
    <t>VIII</t>
  </si>
  <si>
    <t>Előző évi költségvetési elszámolás</t>
  </si>
  <si>
    <t>Függő bevétel</t>
  </si>
  <si>
    <t>24.</t>
  </si>
  <si>
    <t>Bevételek összesen</t>
  </si>
  <si>
    <t>Kiadások</t>
  </si>
  <si>
    <t>Önkormányzat és intézmények kiadásai</t>
  </si>
  <si>
    <t>2.</t>
  </si>
  <si>
    <t>Ebből: Személyi juttatás</t>
  </si>
  <si>
    <t xml:space="preserve">          Járulékok</t>
  </si>
  <si>
    <t xml:space="preserve">          Dologi kiadások</t>
  </si>
  <si>
    <t>Működési célú pénzeszköz átadás</t>
  </si>
  <si>
    <t>Felhalmozási célú pénzeszköz átadás</t>
  </si>
  <si>
    <t>Felhalmozási kiadások</t>
  </si>
  <si>
    <t>Hitel törlesztés</t>
  </si>
  <si>
    <t>Tartalék</t>
  </si>
  <si>
    <t>Céltartalék felhalmozási kiadásokra</t>
  </si>
  <si>
    <t>Egyéb értékpapír vásárlás</t>
  </si>
  <si>
    <t>Egyéb értékpapír visszaváltás</t>
  </si>
  <si>
    <t>Függő kiadás</t>
  </si>
  <si>
    <t>Kiadások összesen</t>
  </si>
  <si>
    <t>2.melléklet</t>
  </si>
  <si>
    <t>2012. évi bevételi előirányzatai forrásonként</t>
  </si>
  <si>
    <t>Bérleti díj</t>
  </si>
  <si>
    <t>Áfa bevétel</t>
  </si>
  <si>
    <t>Kamat bevétel</t>
  </si>
  <si>
    <t>Polgármesteri Hivatal  bevétele összesen</t>
  </si>
  <si>
    <t>Óvodai intézményi ellátási díj bevétel</t>
  </si>
  <si>
    <t>Óvodai alkalmazottak étkezés térítése</t>
  </si>
  <si>
    <t>Óvoda bevétele összesen</t>
  </si>
  <si>
    <t>Iskolai intézményi ellátási díj bevétel</t>
  </si>
  <si>
    <t>Iskolai alkalmazottak étkezés térítése</t>
  </si>
  <si>
    <t>Iskolai egyéb étkezők térítési díja</t>
  </si>
  <si>
    <t>Helyiségek bérbeadása</t>
  </si>
  <si>
    <t>Iskola bevétele összesen</t>
  </si>
  <si>
    <t>Szociális étkezés bevétele</t>
  </si>
  <si>
    <t>Szociális étkezés bevétele összesen</t>
  </si>
  <si>
    <t>Tourinform iroda bevétele</t>
  </si>
  <si>
    <t>Könyvtári szolgáltatás bevétele</t>
  </si>
  <si>
    <t>Honismeret, pincekiállítás belépődíj</t>
  </si>
  <si>
    <t>Képújság hirdetés díja</t>
  </si>
  <si>
    <t>Temetkezési szolgáltatás bevétele</t>
  </si>
  <si>
    <t>25.</t>
  </si>
  <si>
    <t>Strand bevétel</t>
  </si>
  <si>
    <t>26.</t>
  </si>
  <si>
    <t>Kilátó bevétele</t>
  </si>
  <si>
    <t>27.</t>
  </si>
  <si>
    <t>Nyilvános Wc bevétele</t>
  </si>
  <si>
    <t>28.</t>
  </si>
  <si>
    <t>Helyiségek,  eszközök bérbeadása</t>
  </si>
  <si>
    <t>29.</t>
  </si>
  <si>
    <t>Továbbszámlázott szolgáltatások</t>
  </si>
  <si>
    <t>30.</t>
  </si>
  <si>
    <t>Egyéb bevétel</t>
  </si>
  <si>
    <t>31.</t>
  </si>
  <si>
    <t>32.</t>
  </si>
  <si>
    <t xml:space="preserve">Szakfeladatok bevétele összesen </t>
  </si>
  <si>
    <t>33.</t>
  </si>
  <si>
    <t>Intézményi működési bevételek összesen</t>
  </si>
  <si>
    <t>34.</t>
  </si>
  <si>
    <t>Általános forgalmi adó bevétel összesen</t>
  </si>
  <si>
    <t>35.</t>
  </si>
  <si>
    <t>36.</t>
  </si>
  <si>
    <t>Működési bevételek összesen</t>
  </si>
  <si>
    <t>37.</t>
  </si>
  <si>
    <t>Önkormányzatok sajátos működési bevételei</t>
  </si>
  <si>
    <t>38.</t>
  </si>
  <si>
    <t>39.</t>
  </si>
  <si>
    <t>Építményadó</t>
  </si>
  <si>
    <t>40.</t>
  </si>
  <si>
    <t>Telekadó</t>
  </si>
  <si>
    <t>41.</t>
  </si>
  <si>
    <t>Idegenforgalmi adó</t>
  </si>
  <si>
    <t>42.</t>
  </si>
  <si>
    <t>Iparűzési adó</t>
  </si>
  <si>
    <t>43.</t>
  </si>
  <si>
    <t>44.</t>
  </si>
  <si>
    <t>45.</t>
  </si>
  <si>
    <t>Személyi jövedelemadó  8%-a</t>
  </si>
  <si>
    <t>46.</t>
  </si>
  <si>
    <t>Jövedelem különbség jogcímen</t>
  </si>
  <si>
    <t>47.</t>
  </si>
  <si>
    <t>Gépjármű adó</t>
  </si>
  <si>
    <t>48.</t>
  </si>
  <si>
    <t>49.</t>
  </si>
  <si>
    <t>2. melléklet</t>
  </si>
  <si>
    <t>50.</t>
  </si>
  <si>
    <t>51.</t>
  </si>
  <si>
    <t>Önkormányzati lakások lakbére</t>
  </si>
  <si>
    <t>52.</t>
  </si>
  <si>
    <t>Birság, pótlék</t>
  </si>
  <si>
    <t>53.</t>
  </si>
  <si>
    <t>Önk.sajátos műk.bevételei összesen</t>
  </si>
  <si>
    <t>54.</t>
  </si>
  <si>
    <t>55.</t>
  </si>
  <si>
    <t>Normatív támogatások</t>
  </si>
  <si>
    <t>56.</t>
  </si>
  <si>
    <t>Normatív kötött támogatások</t>
  </si>
  <si>
    <t>57.</t>
  </si>
  <si>
    <t>Központosított támogatások</t>
  </si>
  <si>
    <t>58.</t>
  </si>
  <si>
    <t>Egyéb központi támogatás</t>
  </si>
  <si>
    <t>59.</t>
  </si>
  <si>
    <t>60.</t>
  </si>
  <si>
    <t>61.</t>
  </si>
  <si>
    <t>Tárgyi eszközök , immateriális javak értékesítése</t>
  </si>
  <si>
    <t>62.</t>
  </si>
  <si>
    <t>Osztalékok</t>
  </si>
  <si>
    <t>63.</t>
  </si>
  <si>
    <t>64.</t>
  </si>
  <si>
    <t>Véglegesen átvett pénzeszköz</t>
  </si>
  <si>
    <t>65.</t>
  </si>
  <si>
    <t>66.</t>
  </si>
  <si>
    <t>OEP támogatás, védőnői szolgálat</t>
  </si>
  <si>
    <t>67.</t>
  </si>
  <si>
    <t>Iskola működéshez társközségek támogatása</t>
  </si>
  <si>
    <t>68.</t>
  </si>
  <si>
    <t>Óvoda működéshez társközségek támogatása</t>
  </si>
  <si>
    <t>69.</t>
  </si>
  <si>
    <t>Szoc.szolg.működéséhez társközségek tám.</t>
  </si>
  <si>
    <t>70.</t>
  </si>
  <si>
    <t>Önkormányzatok előző évi tartozás megfizetése</t>
  </si>
  <si>
    <t>71.</t>
  </si>
  <si>
    <t>Kistérségi támogatás</t>
  </si>
  <si>
    <t>72.</t>
  </si>
  <si>
    <t>Munkaügyi központ támogatása</t>
  </si>
  <si>
    <t>73.</t>
  </si>
  <si>
    <t>Prémiumévek program támogatása</t>
  </si>
  <si>
    <t>74.</t>
  </si>
  <si>
    <t>Közmunkaprogram előleg visszatérítés</t>
  </si>
  <si>
    <t>75.</t>
  </si>
  <si>
    <t>Idegenforgalmi adó kiegészités</t>
  </si>
  <si>
    <t>76.</t>
  </si>
  <si>
    <t>Kistérség támogatása közművelődésnek</t>
  </si>
  <si>
    <t>77.</t>
  </si>
  <si>
    <t>Közművelődésnek adomány</t>
  </si>
  <si>
    <t>78.</t>
  </si>
  <si>
    <t>Gyvk pénzbeli támogatás</t>
  </si>
  <si>
    <t>79.</t>
  </si>
  <si>
    <t>80.</t>
  </si>
  <si>
    <t xml:space="preserve">Intézmények működési pénzeszköz átvétele </t>
  </si>
  <si>
    <t>81.</t>
  </si>
  <si>
    <t>82.</t>
  </si>
  <si>
    <t>Szennyvízcsatorna érdekeltségi hozzájárulás</t>
  </si>
  <si>
    <t>83.</t>
  </si>
  <si>
    <t>IKSZT kialakítás pályázati támogatása</t>
  </si>
  <si>
    <t>84.</t>
  </si>
  <si>
    <t>85.</t>
  </si>
  <si>
    <t>Véglegesen átvett pénzeszköz összesen</t>
  </si>
  <si>
    <t>86.</t>
  </si>
  <si>
    <t>Hitel felvétel</t>
  </si>
  <si>
    <t>87.</t>
  </si>
  <si>
    <t>88.</t>
  </si>
  <si>
    <t>Helyi támogatás visszafizetése</t>
  </si>
  <si>
    <t>89.</t>
  </si>
  <si>
    <t>90.</t>
  </si>
  <si>
    <t>Pénzmaradvány</t>
  </si>
  <si>
    <t>91.</t>
  </si>
  <si>
    <t>92.</t>
  </si>
  <si>
    <t>VIII.</t>
  </si>
  <si>
    <t>93.</t>
  </si>
  <si>
    <t>94.</t>
  </si>
  <si>
    <t>2012.</t>
  </si>
  <si>
    <t>Polgármesteri Hivatal</t>
  </si>
  <si>
    <t>Polgárm.Hiv. műk.bevétele össz</t>
  </si>
  <si>
    <t>Önkormányzattól átvett pénzeszköz</t>
  </si>
  <si>
    <t>Polgármesteri Hiv.bevétele össz.</t>
  </si>
  <si>
    <t>Napközi Otthonos Óvoda</t>
  </si>
  <si>
    <t xml:space="preserve">Óvoda működési bevétele </t>
  </si>
  <si>
    <t>Kistérség támogatása</t>
  </si>
  <si>
    <t>Társult önk.támogatása</t>
  </si>
  <si>
    <t>Révfülöp önk.támogatása</t>
  </si>
  <si>
    <t>Normatív támogatás</t>
  </si>
  <si>
    <t>Szociális Szolgálat</t>
  </si>
  <si>
    <t xml:space="preserve">Szociális étkezés működési bevétele </t>
  </si>
  <si>
    <t>Szoc.szolg.bevétele össszesen</t>
  </si>
  <si>
    <t>Általános Iskola</t>
  </si>
  <si>
    <t xml:space="preserve">Iskola működési bevétele </t>
  </si>
  <si>
    <t>Prémiumévek támogatása</t>
  </si>
  <si>
    <t>Munkaügyi Közp.támogatása</t>
  </si>
  <si>
    <t>Önkormányzattól átvett pénzeszköz össz</t>
  </si>
  <si>
    <t>3.melléklet</t>
  </si>
  <si>
    <t>Révfülöp Nagyközség Önkormányzata és költségvetési szervei</t>
  </si>
  <si>
    <t>2012. évi működési és fenntartási  kiadási előirányzatai  szakfeladatonként</t>
  </si>
  <si>
    <t>Szakfeladat</t>
  </si>
  <si>
    <t>Lét- szám</t>
  </si>
  <si>
    <t>G</t>
  </si>
  <si>
    <t xml:space="preserve">Önkormányzat </t>
  </si>
  <si>
    <t>Közutak, hidak, alagutak üzemelt.</t>
  </si>
  <si>
    <t>Ebből: Dologi kiadás</t>
  </si>
  <si>
    <t>Utazás szervezés, idegenvezetés</t>
  </si>
  <si>
    <t xml:space="preserve">          Dologi kiadás</t>
  </si>
  <si>
    <t>Városi és kábel tv</t>
  </si>
  <si>
    <t>Vízkárelhárítás</t>
  </si>
  <si>
    <t>Város és község gazdálkodás</t>
  </si>
  <si>
    <t>Köztemető fenntartás</t>
  </si>
  <si>
    <t>Közvilágítás</t>
  </si>
  <si>
    <t>Háziorvosi alapellátás</t>
  </si>
  <si>
    <t>Fogorvosi alapellátás</t>
  </si>
  <si>
    <t>Család és nővédelmi eü.gondozás</t>
  </si>
  <si>
    <t>Közfoglalkoztatás</t>
  </si>
  <si>
    <t>Szennyvíz elvezetés és kezelés</t>
  </si>
  <si>
    <t>Közműv.könyvtári,múzeumi tevékenység</t>
  </si>
  <si>
    <t>ebből: kisért.tárgyi eszk.beszerzés</t>
  </si>
  <si>
    <t xml:space="preserve">          fordított Áfa befizetés</t>
  </si>
  <si>
    <t>Máshova nem sorolt sporttevékenység</t>
  </si>
  <si>
    <t>Fürdő és strand szolgáltatás</t>
  </si>
  <si>
    <t>Önkormányzat összesen</t>
  </si>
  <si>
    <t>Önkormányzati ig tevékenység</t>
  </si>
  <si>
    <t>Óvodai nevelés</t>
  </si>
  <si>
    <t>Óvodai nevelés, iskola előkészítés</t>
  </si>
  <si>
    <t>Óvodai intézményi étkeztetés</t>
  </si>
  <si>
    <t>Munkahelyi vendéglátás</t>
  </si>
  <si>
    <t>Óvodai nevelés összesen</t>
  </si>
  <si>
    <t>Általános Iskolai oktatás</t>
  </si>
  <si>
    <t>Általános iskolai nappali rend.okt.</t>
  </si>
  <si>
    <t>Napköziotthoni ellátás</t>
  </si>
  <si>
    <t>Általános iskolai étkeztetés</t>
  </si>
  <si>
    <t>Általános iskolai oktatás összesen</t>
  </si>
  <si>
    <t>95.</t>
  </si>
  <si>
    <t xml:space="preserve">Szociális szolgálat  </t>
  </si>
  <si>
    <t>96.</t>
  </si>
  <si>
    <t>Házi segítségnyújtás</t>
  </si>
  <si>
    <t>97.</t>
  </si>
  <si>
    <t>98.</t>
  </si>
  <si>
    <t>99.</t>
  </si>
  <si>
    <t>100.</t>
  </si>
  <si>
    <t>Szociális étkeztetés</t>
  </si>
  <si>
    <t>101.</t>
  </si>
  <si>
    <t>102.</t>
  </si>
  <si>
    <r>
      <t>C</t>
    </r>
    <r>
      <rPr>
        <b/>
        <sz val="10"/>
        <rFont val="Arial"/>
        <family val="2"/>
      </rPr>
      <t>saládsegítés</t>
    </r>
  </si>
  <si>
    <t>103.</t>
  </si>
  <si>
    <t>104.</t>
  </si>
  <si>
    <t>105.</t>
  </si>
  <si>
    <t>106.</t>
  </si>
  <si>
    <t>Szociális szolgálat összesen</t>
  </si>
  <si>
    <t>107.</t>
  </si>
  <si>
    <t>108.</t>
  </si>
  <si>
    <t>109.</t>
  </si>
  <si>
    <t>110.</t>
  </si>
  <si>
    <t>111.</t>
  </si>
  <si>
    <t>112.</t>
  </si>
  <si>
    <t>113.</t>
  </si>
  <si>
    <t>114.</t>
  </si>
  <si>
    <t>Önkormányzat és intézményei összesen</t>
  </si>
  <si>
    <t>115.</t>
  </si>
  <si>
    <t>116.</t>
  </si>
  <si>
    <t>117.</t>
  </si>
  <si>
    <t xml:space="preserve">4.melléklet </t>
  </si>
  <si>
    <t>2012.évi felhalmozási kiadások előirányzata feladatonként</t>
  </si>
  <si>
    <t>Beruházás megnevezés</t>
  </si>
  <si>
    <t xml:space="preserve">A </t>
  </si>
  <si>
    <t>F</t>
  </si>
  <si>
    <t>IV</t>
  </si>
  <si>
    <t>Hivatalba fénymásoló, bútorzat</t>
  </si>
  <si>
    <t>Közvilágítás fejlesztés,  lámpahely bővítés</t>
  </si>
  <si>
    <t>IKSZT épületének felújítása</t>
  </si>
  <si>
    <t>IKSZT berendezések, felszerelések beszerzése</t>
  </si>
  <si>
    <t>IKSZT tetőtér tervezés, felújítás</t>
  </si>
  <si>
    <t>Kilátóhoz vezető út lépcsősor kiépítése</t>
  </si>
  <si>
    <t>Támfalak javítása, felújítása,statikai terv</t>
  </si>
  <si>
    <t>Szigeti strand régi öltőzőép. tető-, burkolat felújítás</t>
  </si>
  <si>
    <t>Strandfejlesztés  Szigeti,Császtai strand</t>
  </si>
  <si>
    <t>Polgármestri Hivatal akadálymentesítése</t>
  </si>
  <si>
    <t>Rózsakert II. kandelláber-vil. Császtai strandig</t>
  </si>
  <si>
    <t>Települési csapadékvíz elvezetés tanulmányterve</t>
  </si>
  <si>
    <t>Halász u -Fülöp kert idegenforg.haszn.tervkoncepció</t>
  </si>
  <si>
    <t xml:space="preserve">Hivatalba telefonközpont </t>
  </si>
  <si>
    <t>Lugas-köz útfelújítás</t>
  </si>
  <si>
    <t>Révész szobor</t>
  </si>
  <si>
    <t>Karácsonyi diszvilágítás</t>
  </si>
  <si>
    <t>Káli úti járda építés</t>
  </si>
  <si>
    <t>Kultúrális  Agóra (fedett szabadtéri szinpad,galéria nagyobbítás)</t>
  </si>
  <si>
    <t>Buszmegálló építés</t>
  </si>
  <si>
    <t>Számítógép Polgármesteri Hivatalba</t>
  </si>
  <si>
    <t>Fűkasza (közfoglalkoztatáshoz)</t>
  </si>
  <si>
    <t>Autóbusz vásárlás</t>
  </si>
  <si>
    <t>Szociális étkezés nyilvántartó program</t>
  </si>
  <si>
    <t>Nem nevesített tartalék</t>
  </si>
  <si>
    <t>5.melléklet</t>
  </si>
  <si>
    <t xml:space="preserve">2012. évi pénzeszköz átadásainak és egyéb támogatásainak előirányzata </t>
  </si>
  <si>
    <t>Pénzeszköz átadás</t>
  </si>
  <si>
    <t>Probio közmunkaprogram előleg</t>
  </si>
  <si>
    <t>Hétvégi orvosi ügylethez hozzájár.</t>
  </si>
  <si>
    <t>Háziorvosi szolgálat támogatása</t>
  </si>
  <si>
    <t>Fogászat támogatása</t>
  </si>
  <si>
    <t>Önállóan működő intézményeknek pénzeszköz átadása</t>
  </si>
  <si>
    <t>Egyéb támogatások</t>
  </si>
  <si>
    <t>Rendszeres pénzbeli ellátás</t>
  </si>
  <si>
    <t>Eseti pénzbeli ellátás</t>
  </si>
  <si>
    <t>Nyugd. köztisztv. szoc.és kegy. tám.</t>
  </si>
  <si>
    <t>Pedagógiai szakszolg. tám.</t>
  </si>
  <si>
    <t>Ifjúságpolitikai támogatás</t>
  </si>
  <si>
    <t>Sportkör támogatása</t>
  </si>
  <si>
    <t>Egészségünkért Alapítvány</t>
  </si>
  <si>
    <t>Általános Iskoláért Alapítvány</t>
  </si>
  <si>
    <t>Bursa Hungarica támogatás</t>
  </si>
  <si>
    <t>Helyi felsőoktatási ösztöndíj</t>
  </si>
  <si>
    <t>Civil Szervezetek és egyéb szervek támogatása</t>
  </si>
  <si>
    <t>Működési célú pénzeszk.átadás össz</t>
  </si>
  <si>
    <t>Fejlesztési célú pénzeszköz átadás</t>
  </si>
  <si>
    <t>Vízi Társulatnak érdekeltségi hozzájárulás</t>
  </si>
  <si>
    <t>Lakásépítési támogatás</t>
  </si>
  <si>
    <t>DRV-nek érdekeltségi hozzájár.</t>
  </si>
  <si>
    <t>Közműfejl. támogatás visszatérítés</t>
  </si>
  <si>
    <t>Körzeti új Mentőállomás építés támogatása</t>
  </si>
  <si>
    <t>Révész szoborhoz támogatás</t>
  </si>
  <si>
    <t>Elmib részvény</t>
  </si>
  <si>
    <t>Teljesítés 2012.12.31..</t>
  </si>
  <si>
    <t>118.</t>
  </si>
  <si>
    <t>119.</t>
  </si>
  <si>
    <t>2. Révfülöp Nagyközség Önkormányzat önállóan működő intézményei bevétele</t>
  </si>
  <si>
    <t xml:space="preserve">1. Révfülöp Nagyközség Önkormányzata és költségvetési szervei </t>
  </si>
  <si>
    <t>a 9/2013. (V.7.)  önkormányzati rendelethez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</si>
</sst>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&quot; Ft&quot;_-;\-* #,##0.00&quot; Ft&quot;_-;_-* \-??&quot; Ft&quot;_-;_-@_-"/>
    <numFmt numFmtId="165" formatCode="hh:mm\ AM/PM"/>
    <numFmt numFmtId="166" formatCode="0.0"/>
  </numFmts>
  <fonts count="23"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8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6" fillId="3" borderId="0" applyNumberFormat="0" applyBorder="0" applyAlignment="0" applyProtection="0"/>
    <xf numFmtId="0" fontId="7" fillId="3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1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0" fillId="4" borderId="7" applyNumberFormat="0" applyFont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15" fillId="16" borderId="0" applyNumberFormat="0" applyBorder="0" applyAlignment="0" applyProtection="0"/>
    <xf numFmtId="0" fontId="16" fillId="2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19" fillId="17" borderId="0" applyNumberFormat="0" applyBorder="0" applyAlignment="0" applyProtection="0"/>
    <xf numFmtId="0" fontId="20" fillId="8" borderId="0" applyNumberFormat="0" applyBorder="0" applyAlignment="0" applyProtection="0"/>
    <xf numFmtId="0" fontId="21" fillId="2" borderId="1" applyNumberFormat="0" applyAlignment="0" applyProtection="0"/>
    <xf numFmtId="9" fontId="0" fillId="0" borderId="0" applyFill="0" applyBorder="0" applyAlignment="0" applyProtection="0"/>
  </cellStyleXfs>
  <cellXfs count="187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 horizontal="center" vertical="center" wrapText="1"/>
    </xf>
    <xf numFmtId="3" fontId="2" fillId="18" borderId="8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/>
    </xf>
    <xf numFmtId="3" fontId="0" fillId="0" borderId="8" xfId="0" applyNumberFormat="1" applyFont="1" applyBorder="1" applyAlignment="1">
      <alignment horizontal="center"/>
    </xf>
    <xf numFmtId="3" fontId="0" fillId="19" borderId="8" xfId="0" applyNumberFormat="1" applyFont="1" applyFill="1" applyBorder="1" applyAlignment="1">
      <alignment horizontal="center" vertical="center" wrapText="1"/>
    </xf>
    <xf numFmtId="3" fontId="2" fillId="19" borderId="10" xfId="0" applyNumberFormat="1" applyFont="1" applyFill="1" applyBorder="1" applyAlignment="1">
      <alignment horizontal="left" vertical="center"/>
    </xf>
    <xf numFmtId="3" fontId="0" fillId="0" borderId="11" xfId="0" applyNumberFormat="1" applyBorder="1" applyAlignment="1">
      <alignment/>
    </xf>
    <xf numFmtId="3" fontId="0" fillId="0" borderId="8" xfId="0" applyNumberFormat="1" applyBorder="1" applyAlignment="1">
      <alignment/>
    </xf>
    <xf numFmtId="3" fontId="0" fillId="0" borderId="10" xfId="0" applyNumberFormat="1" applyFont="1" applyBorder="1" applyAlignment="1">
      <alignment/>
    </xf>
    <xf numFmtId="9" fontId="0" fillId="0" borderId="8" xfId="0" applyNumberForma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9" fontId="2" fillId="0" borderId="8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2" fillId="0" borderId="8" xfId="0" applyNumberFormat="1" applyFont="1" applyBorder="1" applyAlignment="1">
      <alignment/>
    </xf>
    <xf numFmtId="3" fontId="0" fillId="0" borderId="8" xfId="0" applyNumberFormat="1" applyFont="1" applyBorder="1" applyAlignment="1">
      <alignment/>
    </xf>
    <xf numFmtId="3" fontId="0" fillId="19" borderId="8" xfId="0" applyNumberFormat="1" applyFont="1" applyFill="1" applyBorder="1" applyAlignment="1">
      <alignment horizontal="center"/>
    </xf>
    <xf numFmtId="3" fontId="0" fillId="19" borderId="10" xfId="0" applyNumberFormat="1" applyFont="1" applyFill="1" applyBorder="1" applyAlignment="1">
      <alignment/>
    </xf>
    <xf numFmtId="3" fontId="0" fillId="0" borderId="12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0" fillId="18" borderId="8" xfId="0" applyNumberFormat="1" applyFont="1" applyFill="1" applyBorder="1" applyAlignment="1">
      <alignment/>
    </xf>
    <xf numFmtId="3" fontId="3" fillId="18" borderId="8" xfId="0" applyNumberFormat="1" applyFont="1" applyFill="1" applyBorder="1" applyAlignment="1">
      <alignment/>
    </xf>
    <xf numFmtId="3" fontId="2" fillId="18" borderId="11" xfId="0" applyNumberFormat="1" applyFont="1" applyFill="1" applyBorder="1" applyAlignment="1">
      <alignment/>
    </xf>
    <xf numFmtId="9" fontId="2" fillId="18" borderId="8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2" fillId="0" borderId="8" xfId="0" applyNumberFormat="1" applyFont="1" applyFill="1" applyBorder="1" applyAlignment="1">
      <alignment horizontal="center" vertical="center" wrapText="1"/>
    </xf>
    <xf numFmtId="3" fontId="2" fillId="0" borderId="14" xfId="0" applyNumberFormat="1" applyFont="1" applyFill="1" applyBorder="1" applyAlignment="1">
      <alignment horizontal="center" vertical="center"/>
    </xf>
    <xf numFmtId="3" fontId="2" fillId="0" borderId="15" xfId="0" applyNumberFormat="1" applyFont="1" applyFill="1" applyBorder="1" applyAlignment="1">
      <alignment horizontal="center" vertical="center" wrapText="1"/>
    </xf>
    <xf numFmtId="3" fontId="0" fillId="0" borderId="16" xfId="0" applyNumberFormat="1" applyFont="1" applyBorder="1" applyAlignment="1">
      <alignment horizontal="center"/>
    </xf>
    <xf numFmtId="3" fontId="2" fillId="0" borderId="17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0" fillId="0" borderId="19" xfId="0" applyNumberFormat="1" applyBorder="1" applyAlignment="1">
      <alignment/>
    </xf>
    <xf numFmtId="3" fontId="0" fillId="18" borderId="8" xfId="0" applyNumberFormat="1" applyFont="1" applyFill="1" applyBorder="1" applyAlignment="1">
      <alignment horizontal="center"/>
    </xf>
    <xf numFmtId="3" fontId="3" fillId="18" borderId="10" xfId="0" applyNumberFormat="1" applyFont="1" applyFill="1" applyBorder="1" applyAlignment="1">
      <alignment/>
    </xf>
    <xf numFmtId="3" fontId="2" fillId="18" borderId="20" xfId="0" applyNumberFormat="1" applyFont="1" applyFill="1" applyBorder="1" applyAlignment="1">
      <alignment/>
    </xf>
    <xf numFmtId="3" fontId="0" fillId="0" borderId="0" xfId="0" applyNumberForma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0" fillId="0" borderId="8" xfId="0" applyNumberFormat="1" applyFont="1" applyFill="1" applyBorder="1" applyAlignment="1">
      <alignment horizontal="center" vertical="center"/>
    </xf>
    <xf numFmtId="3" fontId="0" fillId="0" borderId="20" xfId="0" applyNumberFormat="1" applyFont="1" applyBorder="1" applyAlignment="1">
      <alignment horizontal="center"/>
    </xf>
    <xf numFmtId="3" fontId="2" fillId="0" borderId="8" xfId="0" applyNumberFormat="1" applyFont="1" applyBorder="1" applyAlignment="1">
      <alignment horizontal="center"/>
    </xf>
    <xf numFmtId="3" fontId="0" fillId="0" borderId="8" xfId="0" applyNumberFormat="1" applyFont="1" applyFill="1" applyBorder="1" applyAlignment="1">
      <alignment horizontal="center"/>
    </xf>
    <xf numFmtId="3" fontId="2" fillId="0" borderId="8" xfId="0" applyNumberFormat="1" applyFont="1" applyFill="1" applyBorder="1" applyAlignment="1">
      <alignment/>
    </xf>
    <xf numFmtId="3" fontId="0" fillId="19" borderId="8" xfId="0" applyNumberFormat="1" applyFont="1" applyFill="1" applyBorder="1" applyAlignment="1">
      <alignment/>
    </xf>
    <xf numFmtId="3" fontId="2" fillId="19" borderId="11" xfId="0" applyNumberFormat="1" applyFont="1" applyFill="1" applyBorder="1" applyAlignment="1">
      <alignment/>
    </xf>
    <xf numFmtId="3" fontId="0" fillId="19" borderId="11" xfId="0" applyNumberFormat="1" applyFont="1" applyFill="1" applyBorder="1" applyAlignment="1">
      <alignment/>
    </xf>
    <xf numFmtId="9" fontId="0" fillId="19" borderId="8" xfId="0" applyNumberFormat="1" applyFont="1" applyFill="1" applyBorder="1" applyAlignment="1">
      <alignment/>
    </xf>
    <xf numFmtId="3" fontId="0" fillId="0" borderId="8" xfId="0" applyNumberFormat="1" applyFont="1" applyFill="1" applyBorder="1" applyAlignment="1">
      <alignment/>
    </xf>
    <xf numFmtId="3" fontId="2" fillId="18" borderId="8" xfId="0" applyNumberFormat="1" applyFont="1" applyFill="1" applyBorder="1" applyAlignment="1">
      <alignment/>
    </xf>
    <xf numFmtId="3" fontId="0" fillId="18" borderId="11" xfId="0" applyNumberFormat="1" applyFill="1" applyBorder="1" applyAlignment="1">
      <alignment/>
    </xf>
    <xf numFmtId="9" fontId="2" fillId="20" borderId="8" xfId="0" applyNumberFormat="1" applyFont="1" applyFill="1" applyBorder="1" applyAlignment="1">
      <alignment/>
    </xf>
    <xf numFmtId="3" fontId="0" fillId="0" borderId="8" xfId="0" applyNumberFormat="1" applyFont="1" applyBorder="1" applyAlignment="1">
      <alignment/>
    </xf>
    <xf numFmtId="3" fontId="2" fillId="18" borderId="11" xfId="0" applyNumberFormat="1" applyFont="1" applyFill="1" applyBorder="1" applyAlignment="1">
      <alignment horizontal="right"/>
    </xf>
    <xf numFmtId="3" fontId="0" fillId="0" borderId="20" xfId="0" applyNumberFormat="1" applyBorder="1" applyAlignment="1">
      <alignment/>
    </xf>
    <xf numFmtId="3" fontId="0" fillId="0" borderId="12" xfId="0" applyNumberFormat="1" applyBorder="1" applyAlignment="1">
      <alignment/>
    </xf>
    <xf numFmtId="165" fontId="0" fillId="0" borderId="8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3" fontId="0" fillId="0" borderId="12" xfId="0" applyNumberFormat="1" applyFont="1" applyFill="1" applyBorder="1" applyAlignment="1">
      <alignment horizontal="center" vertical="center"/>
    </xf>
    <xf numFmtId="3" fontId="0" fillId="0" borderId="19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3" fontId="0" fillId="0" borderId="8" xfId="0" applyNumberFormat="1" applyBorder="1" applyAlignment="1">
      <alignment horizontal="right"/>
    </xf>
    <xf numFmtId="0" fontId="0" fillId="0" borderId="8" xfId="0" applyBorder="1" applyAlignment="1">
      <alignment horizontal="right"/>
    </xf>
    <xf numFmtId="3" fontId="2" fillId="0" borderId="8" xfId="0" applyNumberFormat="1" applyFont="1" applyBorder="1" applyAlignment="1">
      <alignment horizontal="right"/>
    </xf>
    <xf numFmtId="3" fontId="2" fillId="0" borderId="8" xfId="0" applyNumberFormat="1" applyFont="1" applyFill="1" applyBorder="1" applyAlignment="1">
      <alignment/>
    </xf>
    <xf numFmtId="0" fontId="2" fillId="18" borderId="8" xfId="0" applyFont="1" applyFill="1" applyBorder="1" applyAlignment="1">
      <alignment horizontal="center"/>
    </xf>
    <xf numFmtId="0" fontId="2" fillId="18" borderId="8" xfId="0" applyFont="1" applyFill="1" applyBorder="1" applyAlignment="1">
      <alignment horizontal="left"/>
    </xf>
    <xf numFmtId="3" fontId="2" fillId="18" borderId="8" xfId="0" applyNumberFormat="1" applyFont="1" applyFill="1" applyBorder="1" applyAlignment="1">
      <alignment horizontal="right"/>
    </xf>
    <xf numFmtId="3" fontId="0" fillId="0" borderId="11" xfId="0" applyNumberFormat="1" applyFont="1" applyBorder="1" applyAlignment="1">
      <alignment horizontal="center"/>
    </xf>
    <xf numFmtId="3" fontId="2" fillId="0" borderId="11" xfId="0" applyNumberFormat="1" applyFont="1" applyFill="1" applyBorder="1" applyAlignment="1">
      <alignment/>
    </xf>
    <xf numFmtId="0" fontId="0" fillId="0" borderId="8" xfId="0" applyBorder="1" applyAlignment="1">
      <alignment/>
    </xf>
    <xf numFmtId="3" fontId="0" fillId="0" borderId="8" xfId="0" applyNumberFormat="1" applyFont="1" applyFill="1" applyBorder="1" applyAlignment="1">
      <alignment/>
    </xf>
    <xf numFmtId="3" fontId="0" fillId="0" borderId="11" xfId="0" applyNumberFormat="1" applyFill="1" applyBorder="1" applyAlignment="1">
      <alignment/>
    </xf>
    <xf numFmtId="0" fontId="0" fillId="18" borderId="8" xfId="0" applyFill="1" applyBorder="1" applyAlignment="1">
      <alignment/>
    </xf>
    <xf numFmtId="3" fontId="2" fillId="18" borderId="8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 horizontal="center" vertical="center"/>
    </xf>
    <xf numFmtId="3" fontId="2" fillId="18" borderId="12" xfId="0" applyNumberFormat="1" applyFont="1" applyFill="1" applyBorder="1" applyAlignment="1">
      <alignment horizontal="center" vertical="center"/>
    </xf>
    <xf numFmtId="0" fontId="2" fillId="18" borderId="8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0" fillId="0" borderId="0" xfId="0" applyNumberFormat="1" applyFill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9" fontId="2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21" borderId="8" xfId="0" applyFill="1" applyBorder="1" applyAlignment="1">
      <alignment/>
    </xf>
    <xf numFmtId="3" fontId="2" fillId="21" borderId="8" xfId="0" applyNumberFormat="1" applyFont="1" applyFill="1" applyBorder="1" applyAlignment="1">
      <alignment/>
    </xf>
    <xf numFmtId="9" fontId="2" fillId="21" borderId="8" xfId="0" applyNumberFormat="1" applyFont="1" applyFill="1" applyBorder="1" applyAlignment="1">
      <alignment/>
    </xf>
    <xf numFmtId="3" fontId="1" fillId="0" borderId="0" xfId="0" applyNumberFormat="1" applyFont="1" applyAlignment="1">
      <alignment horizontal="center"/>
    </xf>
    <xf numFmtId="3" fontId="2" fillId="0" borderId="8" xfId="0" applyNumberFormat="1" applyFont="1" applyBorder="1" applyAlignment="1">
      <alignment horizontal="center" wrapText="1"/>
    </xf>
    <xf numFmtId="3" fontId="2" fillId="0" borderId="8" xfId="0" applyNumberFormat="1" applyFont="1" applyBorder="1" applyAlignment="1">
      <alignment vertical="center" wrapText="1"/>
    </xf>
    <xf numFmtId="166" fontId="0" fillId="0" borderId="8" xfId="0" applyNumberFormat="1" applyFont="1" applyBorder="1" applyAlignment="1">
      <alignment vertical="center" wrapText="1"/>
    </xf>
    <xf numFmtId="166" fontId="0" fillId="0" borderId="8" xfId="0" applyNumberFormat="1" applyFont="1" applyBorder="1" applyAlignment="1">
      <alignment/>
    </xf>
    <xf numFmtId="166" fontId="2" fillId="0" borderId="8" xfId="0" applyNumberFormat="1" applyFont="1" applyBorder="1" applyAlignment="1">
      <alignment/>
    </xf>
    <xf numFmtId="2" fontId="2" fillId="0" borderId="8" xfId="0" applyNumberFormat="1" applyFont="1" applyBorder="1" applyAlignment="1">
      <alignment/>
    </xf>
    <xf numFmtId="164" fontId="0" fillId="0" borderId="8" xfId="55" applyFill="1" applyBorder="1" applyAlignment="1" applyProtection="1">
      <alignment horizontal="center"/>
      <protection/>
    </xf>
    <xf numFmtId="164" fontId="0" fillId="0" borderId="8" xfId="55" applyFill="1" applyBorder="1" applyAlignment="1" applyProtection="1">
      <alignment/>
      <protection/>
    </xf>
    <xf numFmtId="166" fontId="0" fillId="0" borderId="8" xfId="55" applyNumberFormat="1" applyFill="1" applyBorder="1" applyAlignment="1" applyProtection="1">
      <alignment/>
      <protection/>
    </xf>
    <xf numFmtId="3" fontId="1" fillId="18" borderId="8" xfId="0" applyNumberFormat="1" applyFont="1" applyFill="1" applyBorder="1" applyAlignment="1">
      <alignment/>
    </xf>
    <xf numFmtId="2" fontId="2" fillId="18" borderId="8" xfId="0" applyNumberFormat="1" applyFont="1" applyFill="1" applyBorder="1" applyAlignment="1">
      <alignment/>
    </xf>
    <xf numFmtId="166" fontId="0" fillId="0" borderId="8" xfId="0" applyNumberFormat="1" applyFont="1" applyFill="1" applyBorder="1" applyAlignment="1">
      <alignment/>
    </xf>
    <xf numFmtId="3" fontId="0" fillId="0" borderId="8" xfId="0" applyNumberFormat="1" applyFill="1" applyBorder="1" applyAlignment="1">
      <alignment/>
    </xf>
    <xf numFmtId="1" fontId="0" fillId="18" borderId="8" xfId="0" applyNumberFormat="1" applyFont="1" applyFill="1" applyBorder="1" applyAlignment="1">
      <alignment horizontal="center"/>
    </xf>
    <xf numFmtId="166" fontId="2" fillId="18" borderId="8" xfId="0" applyNumberFormat="1" applyFont="1" applyFill="1" applyBorder="1" applyAlignment="1">
      <alignment/>
    </xf>
    <xf numFmtId="3" fontId="4" fillId="18" borderId="8" xfId="0" applyNumberFormat="1" applyFont="1" applyFill="1" applyBorder="1" applyAlignment="1">
      <alignment horizontal="center"/>
    </xf>
    <xf numFmtId="166" fontId="1" fillId="18" borderId="8" xfId="0" applyNumberFormat="1" applyFont="1" applyFill="1" applyBorder="1" applyAlignment="1">
      <alignment/>
    </xf>
    <xf numFmtId="166" fontId="4" fillId="18" borderId="8" xfId="0" applyNumberFormat="1" applyFont="1" applyFill="1" applyBorder="1" applyAlignment="1">
      <alignment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3" fontId="0" fillId="0" borderId="15" xfId="0" applyNumberFormat="1" applyFont="1" applyFill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center"/>
    </xf>
    <xf numFmtId="3" fontId="0" fillId="0" borderId="8" xfId="0" applyNumberFormat="1" applyFont="1" applyBorder="1" applyAlignment="1">
      <alignment/>
    </xf>
    <xf numFmtId="3" fontId="0" fillId="0" borderId="16" xfId="0" applyNumberFormat="1" applyFont="1" applyBorder="1" applyAlignment="1">
      <alignment horizontal="center"/>
    </xf>
    <xf numFmtId="3" fontId="2" fillId="0" borderId="18" xfId="0" applyNumberFormat="1" applyFont="1" applyBorder="1" applyAlignment="1">
      <alignment horizontal="center" wrapText="1"/>
    </xf>
    <xf numFmtId="3" fontId="2" fillId="0" borderId="21" xfId="0" applyNumberFormat="1" applyFont="1" applyBorder="1" applyAlignment="1">
      <alignment/>
    </xf>
    <xf numFmtId="3" fontId="0" fillId="0" borderId="10" xfId="0" applyNumberFormat="1" applyFont="1" applyBorder="1" applyAlignment="1">
      <alignment horizontal="center"/>
    </xf>
    <xf numFmtId="3" fontId="0" fillId="0" borderId="22" xfId="0" applyNumberFormat="1" applyFont="1" applyBorder="1" applyAlignment="1">
      <alignment/>
    </xf>
    <xf numFmtId="9" fontId="0" fillId="0" borderId="8" xfId="0" applyNumberFormat="1" applyFont="1" applyBorder="1" applyAlignment="1">
      <alignment/>
    </xf>
    <xf numFmtId="3" fontId="0" fillId="0" borderId="22" xfId="0" applyNumberFormat="1" applyFont="1" applyBorder="1" applyAlignment="1">
      <alignment horizontal="justify"/>
    </xf>
    <xf numFmtId="3" fontId="0" fillId="0" borderId="23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 horizontal="left"/>
    </xf>
    <xf numFmtId="3" fontId="0" fillId="0" borderId="8" xfId="0" applyNumberFormat="1" applyFont="1" applyFill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8" xfId="0" applyNumberFormat="1" applyFont="1" applyBorder="1" applyAlignment="1">
      <alignment/>
    </xf>
    <xf numFmtId="3" fontId="0" fillId="18" borderId="8" xfId="0" applyNumberFormat="1" applyFont="1" applyFill="1" applyBorder="1" applyAlignment="1">
      <alignment horizontal="center"/>
    </xf>
    <xf numFmtId="3" fontId="2" fillId="18" borderId="11" xfId="0" applyNumberFormat="1" applyFont="1" applyFill="1" applyBorder="1" applyAlignment="1">
      <alignment/>
    </xf>
    <xf numFmtId="3" fontId="2" fillId="18" borderId="8" xfId="0" applyNumberFormat="1" applyFont="1" applyFill="1" applyBorder="1" applyAlignment="1">
      <alignment/>
    </xf>
    <xf numFmtId="9" fontId="0" fillId="18" borderId="8" xfId="0" applyNumberFormat="1" applyFont="1" applyFill="1" applyBorder="1" applyAlignment="1">
      <alignment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3" fontId="0" fillId="0" borderId="8" xfId="0" applyNumberFormat="1" applyFont="1" applyBorder="1" applyAlignment="1">
      <alignment horizontal="left"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0" fontId="0" fillId="0" borderId="11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/>
    </xf>
    <xf numFmtId="0" fontId="2" fillId="0" borderId="8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2" fillId="18" borderId="11" xfId="0" applyFont="1" applyFill="1" applyBorder="1" applyAlignment="1">
      <alignment/>
    </xf>
    <xf numFmtId="0" fontId="0" fillId="0" borderId="11" xfId="0" applyFont="1" applyBorder="1" applyAlignment="1">
      <alignment horizontal="left" wrapText="1"/>
    </xf>
    <xf numFmtId="0" fontId="0" fillId="0" borderId="11" xfId="0" applyFont="1" applyBorder="1" applyAlignment="1">
      <alignment horizontal="left"/>
    </xf>
    <xf numFmtId="9" fontId="0" fillId="0" borderId="8" xfId="0" applyNumberFormat="1" applyFont="1" applyBorder="1" applyAlignment="1">
      <alignment/>
    </xf>
    <xf numFmtId="9" fontId="2" fillId="11" borderId="8" xfId="0" applyNumberFormat="1" applyFont="1" applyFill="1" applyBorder="1" applyAlignment="1">
      <alignment/>
    </xf>
    <xf numFmtId="9" fontId="0" fillId="0" borderId="23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2" fillId="0" borderId="0" xfId="0" applyNumberFormat="1" applyFont="1" applyBorder="1" applyAlignment="1">
      <alignment horizontal="center"/>
    </xf>
    <xf numFmtId="3" fontId="2" fillId="0" borderId="8" xfId="0" applyNumberFormat="1" applyFont="1" applyFill="1" applyBorder="1" applyAlignment="1">
      <alignment horizontal="center" vertical="center" wrapText="1"/>
    </xf>
    <xf numFmtId="3" fontId="2" fillId="18" borderId="8" xfId="0" applyNumberFormat="1" applyFont="1" applyFill="1" applyBorder="1" applyAlignment="1">
      <alignment horizontal="center" vertical="center" wrapText="1"/>
    </xf>
    <xf numFmtId="3" fontId="2" fillId="18" borderId="25" xfId="0" applyNumberFormat="1" applyFont="1" applyFill="1" applyBorder="1" applyAlignment="1">
      <alignment horizontal="center" vertical="center"/>
    </xf>
    <xf numFmtId="3" fontId="2" fillId="18" borderId="26" xfId="0" applyNumberFormat="1" applyFont="1" applyFill="1" applyBorder="1" applyAlignment="1">
      <alignment horizontal="center" vertical="center" wrapText="1"/>
    </xf>
    <xf numFmtId="3" fontId="2" fillId="18" borderId="11" xfId="0" applyNumberFormat="1" applyFont="1" applyFill="1" applyBorder="1" applyAlignment="1">
      <alignment horizontal="center" vertical="center" wrapText="1"/>
    </xf>
    <xf numFmtId="164" fontId="0" fillId="0" borderId="0" xfId="55" applyFont="1" applyFill="1" applyBorder="1" applyAlignment="1" applyProtection="1">
      <alignment horizontal="right"/>
      <protection/>
    </xf>
    <xf numFmtId="3" fontId="0" fillId="0" borderId="0" xfId="0" applyNumberFormat="1" applyBorder="1" applyAlignment="1">
      <alignment horizontal="right"/>
    </xf>
    <xf numFmtId="3" fontId="2" fillId="0" borderId="0" xfId="0" applyNumberFormat="1" applyFont="1" applyBorder="1" applyAlignment="1">
      <alignment horizontal="center" vertical="center" wrapText="1"/>
    </xf>
    <xf numFmtId="3" fontId="2" fillId="18" borderId="27" xfId="0" applyNumberFormat="1" applyFont="1" applyFill="1" applyBorder="1" applyAlignment="1">
      <alignment horizontal="center" vertical="center"/>
    </xf>
    <xf numFmtId="3" fontId="0" fillId="0" borderId="8" xfId="0" applyNumberFormat="1" applyFont="1" applyFill="1" applyBorder="1" applyAlignment="1">
      <alignment horizontal="center"/>
    </xf>
    <xf numFmtId="3" fontId="0" fillId="0" borderId="8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2" fillId="21" borderId="8" xfId="0" applyFont="1" applyFill="1" applyBorder="1" applyAlignment="1">
      <alignment horizontal="center"/>
    </xf>
    <xf numFmtId="3" fontId="2" fillId="18" borderId="28" xfId="0" applyNumberFormat="1" applyFont="1" applyFill="1" applyBorder="1" applyAlignment="1">
      <alignment horizontal="center" vertical="center" wrapText="1"/>
    </xf>
    <xf numFmtId="3" fontId="2" fillId="18" borderId="29" xfId="0" applyNumberFormat="1" applyFont="1" applyFill="1" applyBorder="1" applyAlignment="1">
      <alignment horizontal="center" vertical="center"/>
    </xf>
    <xf numFmtId="3" fontId="2" fillId="18" borderId="12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14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164" fontId="0" fillId="0" borderId="0" xfId="55" applyFont="1" applyFill="1" applyBorder="1" applyAlignment="1" applyProtection="1">
      <alignment horizontal="right" vertical="center" wrapText="1"/>
      <protection/>
    </xf>
    <xf numFmtId="3" fontId="0" fillId="18" borderId="8" xfId="0" applyNumberFormat="1" applyFont="1" applyFill="1" applyBorder="1" applyAlignment="1">
      <alignment horizontal="center" vertical="center" wrapText="1"/>
    </xf>
    <xf numFmtId="3" fontId="2" fillId="18" borderId="3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wrapText="1"/>
    </xf>
    <xf numFmtId="3" fontId="0" fillId="0" borderId="8" xfId="0" applyNumberFormat="1" applyBorder="1" applyAlignment="1">
      <alignment horizontal="right"/>
    </xf>
    <xf numFmtId="9" fontId="2" fillId="0" borderId="8" xfId="0" applyNumberFormat="1" applyFont="1" applyFill="1" applyBorder="1" applyAlignment="1">
      <alignment horizontal="right"/>
    </xf>
    <xf numFmtId="0" fontId="0" fillId="18" borderId="8" xfId="0" applyFont="1" applyFill="1" applyBorder="1" applyAlignment="1">
      <alignment horizontal="center" vertical="center" wrapText="1"/>
    </xf>
    <xf numFmtId="0" fontId="2" fillId="18" borderId="11" xfId="0" applyFont="1" applyFill="1" applyBorder="1" applyAlignment="1">
      <alignment horizontal="center" vertical="center"/>
    </xf>
    <xf numFmtId="0" fontId="0" fillId="0" borderId="0" xfId="0" applyBorder="1" applyAlignment="1">
      <alignment horizontal="righ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showGridLines="0" tabSelected="1" zoomScalePageLayoutView="0" workbookViewId="0" topLeftCell="A1">
      <selection activeCell="A2" sqref="A2:G2"/>
    </sheetView>
  </sheetViews>
  <sheetFormatPr defaultColWidth="11.7109375" defaultRowHeight="12.75"/>
  <cols>
    <col min="1" max="2" width="3.8515625" style="1" customWidth="1"/>
    <col min="3" max="3" width="38.140625" style="1" customWidth="1"/>
    <col min="4" max="6" width="11.7109375" style="1" customWidth="1"/>
    <col min="7" max="7" width="9.8515625" style="1" customWidth="1"/>
    <col min="8" max="16384" width="11.7109375" style="1" customWidth="1"/>
  </cols>
  <sheetData>
    <row r="1" spans="1:7" ht="12.75">
      <c r="A1" s="162" t="s">
        <v>0</v>
      </c>
      <c r="B1" s="162"/>
      <c r="C1" s="162"/>
      <c r="D1" s="162"/>
      <c r="E1" s="162"/>
      <c r="F1" s="162"/>
      <c r="G1" s="162"/>
    </row>
    <row r="2" spans="1:7" ht="12.75">
      <c r="A2" s="163" t="s">
        <v>377</v>
      </c>
      <c r="B2" s="163"/>
      <c r="C2" s="163"/>
      <c r="D2" s="163"/>
      <c r="E2" s="163"/>
      <c r="F2" s="163"/>
      <c r="G2" s="163"/>
    </row>
    <row r="3" spans="1:7" ht="12.75" customHeight="1">
      <c r="A3" s="164" t="s">
        <v>1</v>
      </c>
      <c r="B3" s="164"/>
      <c r="C3" s="164"/>
      <c r="D3" s="164"/>
      <c r="E3" s="164"/>
      <c r="F3" s="164"/>
      <c r="G3" s="164"/>
    </row>
    <row r="4" spans="1:7" ht="15.75" customHeight="1">
      <c r="A4" s="164" t="s">
        <v>2</v>
      </c>
      <c r="B4" s="164"/>
      <c r="C4" s="164"/>
      <c r="D4" s="164"/>
      <c r="E4" s="164"/>
      <c r="F4" s="164"/>
      <c r="G4" s="164"/>
    </row>
    <row r="5" spans="2:3" ht="12.75">
      <c r="B5" s="2" t="s">
        <v>3</v>
      </c>
      <c r="C5" s="2"/>
    </row>
    <row r="6" spans="1:7" ht="12.75">
      <c r="A6" s="162" t="s">
        <v>4</v>
      </c>
      <c r="B6" s="162"/>
      <c r="C6" s="162"/>
      <c r="D6" s="162"/>
      <c r="E6" s="162"/>
      <c r="F6" s="162"/>
      <c r="G6" s="162"/>
    </row>
    <row r="7" spans="1:7" ht="26.25" customHeight="1">
      <c r="A7" s="158" t="s">
        <v>5</v>
      </c>
      <c r="B7" s="158"/>
      <c r="C7" s="165" t="s">
        <v>6</v>
      </c>
      <c r="D7" s="160" t="s">
        <v>7</v>
      </c>
      <c r="E7" s="161" t="s">
        <v>8</v>
      </c>
      <c r="F7" s="158" t="s">
        <v>9</v>
      </c>
      <c r="G7" s="158" t="s">
        <v>10</v>
      </c>
    </row>
    <row r="8" spans="1:7" ht="19.5" customHeight="1">
      <c r="A8" s="158"/>
      <c r="B8" s="158"/>
      <c r="C8" s="165"/>
      <c r="D8" s="160"/>
      <c r="E8" s="161"/>
      <c r="F8" s="158"/>
      <c r="G8" s="158"/>
    </row>
    <row r="9" spans="1:7" ht="12.75">
      <c r="A9" s="158"/>
      <c r="B9" s="158"/>
      <c r="C9" s="4" t="s">
        <v>11</v>
      </c>
      <c r="D9" s="5" t="s">
        <v>12</v>
      </c>
      <c r="E9" s="5" t="s">
        <v>13</v>
      </c>
      <c r="F9" s="6" t="s">
        <v>14</v>
      </c>
      <c r="G9" s="6" t="s">
        <v>15</v>
      </c>
    </row>
    <row r="10" spans="1:7" ht="12.75">
      <c r="A10" s="6" t="s">
        <v>16</v>
      </c>
      <c r="B10" s="7" t="s">
        <v>17</v>
      </c>
      <c r="C10" s="8" t="s">
        <v>18</v>
      </c>
      <c r="D10" s="9"/>
      <c r="E10" s="9"/>
      <c r="F10" s="10"/>
      <c r="G10" s="10"/>
    </row>
    <row r="11" spans="1:7" ht="12.75">
      <c r="A11" s="6" t="s">
        <v>71</v>
      </c>
      <c r="B11" s="6"/>
      <c r="C11" s="11" t="s">
        <v>20</v>
      </c>
      <c r="D11" s="9">
        <v>71712</v>
      </c>
      <c r="E11" s="9">
        <v>71942</v>
      </c>
      <c r="F11" s="10">
        <v>92188</v>
      </c>
      <c r="G11" s="12">
        <f>F11/E11</f>
        <v>1.281421144811098</v>
      </c>
    </row>
    <row r="12" spans="1:7" ht="12.75">
      <c r="A12" s="6" t="s">
        <v>19</v>
      </c>
      <c r="B12" s="6"/>
      <c r="C12" s="11" t="s">
        <v>22</v>
      </c>
      <c r="D12" s="9">
        <v>26759</v>
      </c>
      <c r="E12" s="9">
        <f>SUM(D12:D12)</f>
        <v>26759</v>
      </c>
      <c r="F12" s="10">
        <v>39713</v>
      </c>
      <c r="G12" s="12">
        <f aca="true" t="shared" si="0" ref="G12:G33">F12/E12</f>
        <v>1.4840988078777233</v>
      </c>
    </row>
    <row r="13" spans="1:7" ht="12.75">
      <c r="A13" s="6" t="s">
        <v>21</v>
      </c>
      <c r="B13" s="6"/>
      <c r="C13" s="11" t="s">
        <v>24</v>
      </c>
      <c r="D13" s="9">
        <v>1000</v>
      </c>
      <c r="E13" s="9">
        <f>SUM(D13:D13)</f>
        <v>1000</v>
      </c>
      <c r="F13" s="10">
        <v>6071</v>
      </c>
      <c r="G13" s="12">
        <f t="shared" si="0"/>
        <v>6.071</v>
      </c>
    </row>
    <row r="14" spans="1:7" s="16" customFormat="1" ht="12.75">
      <c r="A14" s="6" t="s">
        <v>23</v>
      </c>
      <c r="B14" s="6"/>
      <c r="C14" s="13" t="s">
        <v>26</v>
      </c>
      <c r="D14" s="14">
        <f>SUM(D11:D13)</f>
        <v>99471</v>
      </c>
      <c r="E14" s="14">
        <f>SUM(E11:E13)</f>
        <v>99701</v>
      </c>
      <c r="F14" s="14">
        <f>SUM(F11:F13)</f>
        <v>137972</v>
      </c>
      <c r="G14" s="15">
        <f t="shared" si="0"/>
        <v>1.3838577346265333</v>
      </c>
    </row>
    <row r="15" spans="1:7" ht="12.75">
      <c r="A15" s="6" t="s">
        <v>25</v>
      </c>
      <c r="B15" s="6" t="s">
        <v>28</v>
      </c>
      <c r="C15" s="13" t="s">
        <v>29</v>
      </c>
      <c r="D15" s="9"/>
      <c r="E15" s="9"/>
      <c r="F15" s="10"/>
      <c r="G15" s="12"/>
    </row>
    <row r="16" spans="1:7" ht="12.75">
      <c r="A16" s="6" t="s">
        <v>27</v>
      </c>
      <c r="B16" s="6"/>
      <c r="C16" s="11" t="s">
        <v>31</v>
      </c>
      <c r="D16" s="9">
        <v>90000</v>
      </c>
      <c r="E16" s="9">
        <f>SUM(D16:D16)</f>
        <v>90000</v>
      </c>
      <c r="F16" s="10">
        <v>98954</v>
      </c>
      <c r="G16" s="12">
        <f t="shared" si="0"/>
        <v>1.099488888888889</v>
      </c>
    </row>
    <row r="17" spans="1:7" ht="12.75">
      <c r="A17" s="6" t="s">
        <v>30</v>
      </c>
      <c r="B17" s="6"/>
      <c r="C17" s="11" t="s">
        <v>33</v>
      </c>
      <c r="D17" s="9">
        <v>40552</v>
      </c>
      <c r="E17" s="9">
        <f>SUM(D17:D17)</f>
        <v>40552</v>
      </c>
      <c r="F17" s="10">
        <v>41042</v>
      </c>
      <c r="G17" s="12">
        <f t="shared" si="0"/>
        <v>1.012083251134346</v>
      </c>
    </row>
    <row r="18" spans="1:7" ht="12.75">
      <c r="A18" s="6" t="s">
        <v>32</v>
      </c>
      <c r="B18" s="6"/>
      <c r="C18" s="11" t="s">
        <v>35</v>
      </c>
      <c r="D18" s="9">
        <v>120</v>
      </c>
      <c r="E18" s="9">
        <f>SUM(D18:D18)</f>
        <v>120</v>
      </c>
      <c r="F18" s="10">
        <v>124</v>
      </c>
      <c r="G18" s="12">
        <f t="shared" si="0"/>
        <v>1.0333333333333334</v>
      </c>
    </row>
    <row r="19" spans="1:7" ht="12.75">
      <c r="A19" s="6" t="s">
        <v>34</v>
      </c>
      <c r="B19" s="6"/>
      <c r="C19" s="11" t="s">
        <v>37</v>
      </c>
      <c r="D19" s="9">
        <v>620</v>
      </c>
      <c r="E19" s="9">
        <f>SUM(D19:D19)</f>
        <v>620</v>
      </c>
      <c r="F19" s="10">
        <v>628</v>
      </c>
      <c r="G19" s="12">
        <f t="shared" si="0"/>
        <v>1.0129032258064516</v>
      </c>
    </row>
    <row r="20" spans="1:7" ht="12.75">
      <c r="A20" s="6" t="s">
        <v>36</v>
      </c>
      <c r="B20" s="6"/>
      <c r="C20" s="11" t="s">
        <v>39</v>
      </c>
      <c r="D20" s="9">
        <v>500</v>
      </c>
      <c r="E20" s="9">
        <f>SUM(D20:D20)</f>
        <v>500</v>
      </c>
      <c r="F20" s="10">
        <v>719</v>
      </c>
      <c r="G20" s="12">
        <f t="shared" si="0"/>
        <v>1.438</v>
      </c>
    </row>
    <row r="21" spans="1:7" ht="12.75">
      <c r="A21" s="6" t="s">
        <v>38</v>
      </c>
      <c r="B21" s="6"/>
      <c r="C21" s="13" t="s">
        <v>26</v>
      </c>
      <c r="D21" s="14">
        <f>SUM(D15:D20)</f>
        <v>131792</v>
      </c>
      <c r="E21" s="14">
        <f>SUM(E15:E20)</f>
        <v>131792</v>
      </c>
      <c r="F21" s="14">
        <f>SUM(F15:F20)</f>
        <v>141467</v>
      </c>
      <c r="G21" s="15">
        <f t="shared" si="0"/>
        <v>1.073411132693942</v>
      </c>
    </row>
    <row r="22" spans="1:7" ht="12.75">
      <c r="A22" s="6" t="s">
        <v>40</v>
      </c>
      <c r="B22" s="6" t="s">
        <v>42</v>
      </c>
      <c r="C22" s="13" t="s">
        <v>43</v>
      </c>
      <c r="D22" s="14">
        <v>88516</v>
      </c>
      <c r="E22" s="14">
        <v>195052</v>
      </c>
      <c r="F22" s="17">
        <v>195052</v>
      </c>
      <c r="G22" s="15">
        <f t="shared" si="0"/>
        <v>1</v>
      </c>
    </row>
    <row r="23" spans="1:7" ht="12.75">
      <c r="A23" s="6" t="s">
        <v>41</v>
      </c>
      <c r="B23" s="6" t="s">
        <v>45</v>
      </c>
      <c r="C23" s="13" t="s">
        <v>46</v>
      </c>
      <c r="D23" s="14">
        <v>25650</v>
      </c>
      <c r="E23" s="14">
        <v>26695</v>
      </c>
      <c r="F23" s="17">
        <v>26648</v>
      </c>
      <c r="G23" s="15">
        <f t="shared" si="0"/>
        <v>0.9982393706686645</v>
      </c>
    </row>
    <row r="24" spans="1:7" ht="12.75">
      <c r="A24" s="6" t="s">
        <v>44</v>
      </c>
      <c r="B24" s="6" t="s">
        <v>48</v>
      </c>
      <c r="C24" s="13" t="s">
        <v>49</v>
      </c>
      <c r="D24" s="9"/>
      <c r="E24" s="9"/>
      <c r="F24" s="10"/>
      <c r="G24" s="12"/>
    </row>
    <row r="25" spans="1:7" ht="12.75">
      <c r="A25" s="6" t="s">
        <v>47</v>
      </c>
      <c r="B25" s="18"/>
      <c r="C25" s="11" t="s">
        <v>51</v>
      </c>
      <c r="D25" s="9">
        <v>49483</v>
      </c>
      <c r="E25" s="9">
        <v>48770</v>
      </c>
      <c r="F25" s="10">
        <v>50786</v>
      </c>
      <c r="G25" s="12">
        <f t="shared" si="0"/>
        <v>1.0413368874307976</v>
      </c>
    </row>
    <row r="26" spans="1:7" ht="12.75">
      <c r="A26" s="6" t="s">
        <v>50</v>
      </c>
      <c r="B26" s="6"/>
      <c r="C26" s="11" t="s">
        <v>53</v>
      </c>
      <c r="D26" s="9">
        <v>40150</v>
      </c>
      <c r="E26" s="9">
        <v>40150</v>
      </c>
      <c r="F26" s="10">
        <v>41967</v>
      </c>
      <c r="G26" s="12">
        <f t="shared" si="0"/>
        <v>1.045255292652553</v>
      </c>
    </row>
    <row r="27" spans="1:7" ht="12.75">
      <c r="A27" s="6" t="s">
        <v>52</v>
      </c>
      <c r="B27" s="6"/>
      <c r="C27" s="13" t="s">
        <v>26</v>
      </c>
      <c r="D27" s="14">
        <f>SUM(D25:D26)</f>
        <v>89633</v>
      </c>
      <c r="E27" s="14">
        <f>SUM(E25:E26)</f>
        <v>88920</v>
      </c>
      <c r="F27" s="14">
        <f>SUM(F25:F26)</f>
        <v>92753</v>
      </c>
      <c r="G27" s="15">
        <f t="shared" si="0"/>
        <v>1.043106162843005</v>
      </c>
    </row>
    <row r="28" spans="1:7" ht="12.75">
      <c r="A28" s="6" t="s">
        <v>54</v>
      </c>
      <c r="B28" s="19" t="s">
        <v>56</v>
      </c>
      <c r="C28" s="20" t="s">
        <v>57</v>
      </c>
      <c r="D28" s="14">
        <v>6696</v>
      </c>
      <c r="E28" s="14">
        <f>SUM(D28:D28)</f>
        <v>6696</v>
      </c>
      <c r="F28" s="17">
        <v>4671</v>
      </c>
      <c r="G28" s="15">
        <f t="shared" si="0"/>
        <v>0.6975806451612904</v>
      </c>
    </row>
    <row r="29" spans="1:7" ht="12.75">
      <c r="A29" s="6" t="s">
        <v>55</v>
      </c>
      <c r="B29" s="19"/>
      <c r="C29" s="20" t="s">
        <v>59</v>
      </c>
      <c r="D29" s="9">
        <v>350</v>
      </c>
      <c r="E29" s="9">
        <f>SUM(D29:D29)</f>
        <v>350</v>
      </c>
      <c r="F29" s="10">
        <v>256</v>
      </c>
      <c r="G29" s="12">
        <f t="shared" si="0"/>
        <v>0.7314285714285714</v>
      </c>
    </row>
    <row r="30" spans="1:7" ht="12.75">
      <c r="A30" s="6" t="s">
        <v>58</v>
      </c>
      <c r="B30" s="6" t="s">
        <v>61</v>
      </c>
      <c r="C30" s="11" t="s">
        <v>62</v>
      </c>
      <c r="D30" s="14">
        <v>56000</v>
      </c>
      <c r="E30" s="14">
        <v>56246</v>
      </c>
      <c r="F30" s="10"/>
      <c r="G30" s="15">
        <f t="shared" si="0"/>
        <v>0</v>
      </c>
    </row>
    <row r="31" spans="1:7" ht="12.75">
      <c r="A31" s="6" t="s">
        <v>60</v>
      </c>
      <c r="B31" s="21" t="s">
        <v>64</v>
      </c>
      <c r="C31" s="22" t="s">
        <v>65</v>
      </c>
      <c r="D31" s="9"/>
      <c r="E31" s="9">
        <v>1720</v>
      </c>
      <c r="F31" s="61">
        <v>1720</v>
      </c>
      <c r="G31" s="12">
        <f t="shared" si="0"/>
        <v>1</v>
      </c>
    </row>
    <row r="32" spans="1:7" ht="12.75">
      <c r="A32" s="6" t="s">
        <v>63</v>
      </c>
      <c r="B32" s="21"/>
      <c r="C32" s="23" t="s">
        <v>66</v>
      </c>
      <c r="D32" s="9"/>
      <c r="E32" s="155"/>
      <c r="F32" s="155">
        <v>471</v>
      </c>
      <c r="G32" s="154"/>
    </row>
    <row r="33" spans="1:7" ht="12.75">
      <c r="A33" s="6" t="s">
        <v>67</v>
      </c>
      <c r="B33" s="25"/>
      <c r="C33" s="26" t="s">
        <v>68</v>
      </c>
      <c r="D33" s="27">
        <f>D14+D21+D22+D23+D27+D28+D30+D31+D29</f>
        <v>498108</v>
      </c>
      <c r="E33" s="42">
        <f>E14+E21+E22+E23+E27+E28+E30+E31+E29</f>
        <v>607172</v>
      </c>
      <c r="F33" s="42">
        <f>F14+F21+F22+F23+F27+F28+F30+F31+F29+F32</f>
        <v>601010</v>
      </c>
      <c r="G33" s="28">
        <f t="shared" si="0"/>
        <v>0.9898513106664998</v>
      </c>
    </row>
    <row r="34" spans="1:3" ht="12.75">
      <c r="A34" s="29"/>
      <c r="B34" s="30"/>
      <c r="C34" s="31"/>
    </row>
    <row r="35" spans="1:3" ht="27" customHeight="1">
      <c r="A35" s="29"/>
      <c r="B35" s="30"/>
      <c r="C35" s="31"/>
    </row>
    <row r="36" spans="1:7" ht="27" customHeight="1">
      <c r="A36" s="158" t="s">
        <v>5</v>
      </c>
      <c r="B36" s="158"/>
      <c r="C36" s="159" t="s">
        <v>69</v>
      </c>
      <c r="D36" s="160" t="s">
        <v>7</v>
      </c>
      <c r="E36" s="161" t="s">
        <v>8</v>
      </c>
      <c r="F36" s="158" t="s">
        <v>372</v>
      </c>
      <c r="G36" s="158" t="s">
        <v>10</v>
      </c>
    </row>
    <row r="37" spans="1:7" ht="18" customHeight="1">
      <c r="A37" s="158"/>
      <c r="B37" s="158"/>
      <c r="C37" s="159"/>
      <c r="D37" s="160"/>
      <c r="E37" s="161"/>
      <c r="F37" s="158"/>
      <c r="G37" s="158"/>
    </row>
    <row r="38" spans="1:7" ht="12.75" customHeight="1">
      <c r="A38" s="157"/>
      <c r="B38" s="157"/>
      <c r="C38" s="33" t="s">
        <v>11</v>
      </c>
      <c r="D38" s="34" t="s">
        <v>12</v>
      </c>
      <c r="E38" s="5" t="s">
        <v>13</v>
      </c>
      <c r="F38" s="6" t="s">
        <v>14</v>
      </c>
      <c r="G38" s="6" t="s">
        <v>15</v>
      </c>
    </row>
    <row r="39" spans="1:7" ht="12.75">
      <c r="A39" s="35" t="s">
        <v>16</v>
      </c>
      <c r="B39" s="35" t="s">
        <v>17</v>
      </c>
      <c r="C39" s="36" t="s">
        <v>70</v>
      </c>
      <c r="D39" s="14">
        <f>SUM(D40:D42)</f>
        <v>347281</v>
      </c>
      <c r="E39" s="14">
        <f>SUM(E40:E42)</f>
        <v>362154</v>
      </c>
      <c r="F39" s="14">
        <f>SUM(F40:F42)</f>
        <v>364091</v>
      </c>
      <c r="G39" s="15">
        <f>F39/E39</f>
        <v>1.0053485533778448</v>
      </c>
    </row>
    <row r="40" spans="1:7" ht="12.75">
      <c r="A40" s="6" t="s">
        <v>71</v>
      </c>
      <c r="B40" s="6"/>
      <c r="C40" s="37" t="s">
        <v>72</v>
      </c>
      <c r="D40" s="9">
        <v>156806</v>
      </c>
      <c r="E40" s="9">
        <v>164358</v>
      </c>
      <c r="F40" s="10">
        <v>157154</v>
      </c>
      <c r="G40" s="12">
        <f aca="true" t="shared" si="1" ref="G40:G52">F40/E40</f>
        <v>0.9561688509229852</v>
      </c>
    </row>
    <row r="41" spans="1:7" ht="12.75">
      <c r="A41" s="35" t="s">
        <v>19</v>
      </c>
      <c r="B41" s="6"/>
      <c r="C41" s="11" t="s">
        <v>73</v>
      </c>
      <c r="D41" s="9">
        <v>42111</v>
      </c>
      <c r="E41" s="9">
        <v>43707</v>
      </c>
      <c r="F41" s="10">
        <v>39443</v>
      </c>
      <c r="G41" s="12">
        <f t="shared" si="1"/>
        <v>0.9024412565492942</v>
      </c>
    </row>
    <row r="42" spans="1:7" ht="12.75">
      <c r="A42" s="6" t="s">
        <v>21</v>
      </c>
      <c r="B42" s="6"/>
      <c r="C42" s="11" t="s">
        <v>74</v>
      </c>
      <c r="D42" s="9">
        <v>148364</v>
      </c>
      <c r="E42" s="9">
        <v>154089</v>
      </c>
      <c r="F42" s="10">
        <v>167494</v>
      </c>
      <c r="G42" s="12">
        <f t="shared" si="1"/>
        <v>1.0869951781113512</v>
      </c>
    </row>
    <row r="43" spans="1:7" ht="12.75">
      <c r="A43" s="35" t="s">
        <v>23</v>
      </c>
      <c r="B43" s="6" t="s">
        <v>28</v>
      </c>
      <c r="C43" s="13" t="s">
        <v>75</v>
      </c>
      <c r="D43" s="14">
        <v>17300</v>
      </c>
      <c r="E43" s="14">
        <v>17832</v>
      </c>
      <c r="F43" s="10">
        <v>15102</v>
      </c>
      <c r="G43" s="12">
        <f t="shared" si="1"/>
        <v>0.8469044414535666</v>
      </c>
    </row>
    <row r="44" spans="1:7" ht="12.75">
      <c r="A44" s="6" t="s">
        <v>25</v>
      </c>
      <c r="B44" s="6" t="s">
        <v>42</v>
      </c>
      <c r="C44" s="13" t="s">
        <v>76</v>
      </c>
      <c r="D44" s="14">
        <v>5180</v>
      </c>
      <c r="E44" s="14">
        <v>5873</v>
      </c>
      <c r="F44" s="10">
        <v>2495</v>
      </c>
      <c r="G44" s="12">
        <f t="shared" si="1"/>
        <v>0.42482547250127706</v>
      </c>
    </row>
    <row r="45" spans="1:7" ht="12.75">
      <c r="A45" s="35" t="s">
        <v>27</v>
      </c>
      <c r="B45" s="6" t="s">
        <v>45</v>
      </c>
      <c r="C45" s="38" t="s">
        <v>77</v>
      </c>
      <c r="D45" s="14">
        <v>76360</v>
      </c>
      <c r="E45" s="14">
        <v>73331</v>
      </c>
      <c r="F45" s="10">
        <v>67567</v>
      </c>
      <c r="G45" s="12">
        <f t="shared" si="1"/>
        <v>0.9213974990113322</v>
      </c>
    </row>
    <row r="46" spans="1:7" ht="12.75">
      <c r="A46" s="6" t="s">
        <v>30</v>
      </c>
      <c r="B46" s="6" t="s">
        <v>48</v>
      </c>
      <c r="C46" s="13" t="s">
        <v>78</v>
      </c>
      <c r="D46" s="14">
        <v>15843</v>
      </c>
      <c r="E46" s="14">
        <v>105302</v>
      </c>
      <c r="F46" s="10">
        <v>102783</v>
      </c>
      <c r="G46" s="12">
        <f t="shared" si="1"/>
        <v>0.9760783270973011</v>
      </c>
    </row>
    <row r="47" spans="1:7" ht="12.75">
      <c r="A47" s="35" t="s">
        <v>32</v>
      </c>
      <c r="B47" s="6" t="s">
        <v>56</v>
      </c>
      <c r="C47" s="13" t="s">
        <v>79</v>
      </c>
      <c r="D47" s="14">
        <v>9744</v>
      </c>
      <c r="E47" s="14">
        <v>16280</v>
      </c>
      <c r="F47" s="10"/>
      <c r="G47" s="12">
        <f t="shared" si="1"/>
        <v>0</v>
      </c>
    </row>
    <row r="48" spans="1:7" ht="12.75">
      <c r="A48" s="6" t="s">
        <v>34</v>
      </c>
      <c r="B48" s="6"/>
      <c r="C48" s="13" t="s">
        <v>80</v>
      </c>
      <c r="D48" s="14">
        <v>26400</v>
      </c>
      <c r="E48" s="14">
        <f>SUM(D48:D48)</f>
        <v>26400</v>
      </c>
      <c r="F48" s="10"/>
      <c r="G48" s="12">
        <f t="shared" si="1"/>
        <v>0</v>
      </c>
    </row>
    <row r="49" spans="1:7" ht="12.75">
      <c r="A49" s="35" t="s">
        <v>36</v>
      </c>
      <c r="B49" s="6"/>
      <c r="C49" s="13" t="s">
        <v>81</v>
      </c>
      <c r="D49" s="9"/>
      <c r="E49" s="39">
        <f>SUM(D49:D49)</f>
        <v>0</v>
      </c>
      <c r="F49" s="61">
        <v>160000</v>
      </c>
      <c r="G49" s="12"/>
    </row>
    <row r="50" spans="1:7" ht="12.75">
      <c r="A50" s="6" t="s">
        <v>38</v>
      </c>
      <c r="B50" s="6"/>
      <c r="C50" s="13" t="s">
        <v>82</v>
      </c>
      <c r="D50" s="9"/>
      <c r="E50" s="155"/>
      <c r="F50" s="155">
        <v>-210000</v>
      </c>
      <c r="G50" s="154"/>
    </row>
    <row r="51" spans="1:7" ht="13.5" customHeight="1">
      <c r="A51" s="35" t="s">
        <v>40</v>
      </c>
      <c r="B51" s="6"/>
      <c r="C51" s="13" t="s">
        <v>83</v>
      </c>
      <c r="D51" s="9"/>
      <c r="E51" s="155"/>
      <c r="F51" s="155">
        <v>1218</v>
      </c>
      <c r="G51" s="154"/>
    </row>
    <row r="52" spans="1:7" ht="12.75">
      <c r="A52" s="6" t="s">
        <v>41</v>
      </c>
      <c r="B52" s="40"/>
      <c r="C52" s="41" t="s">
        <v>84</v>
      </c>
      <c r="D52" s="27">
        <f>+D46+D45+D44+D43+D39+D47+D49+D48</f>
        <v>498108</v>
      </c>
      <c r="E52" s="42">
        <f>+E46+E45+E44+E43+E39+E47+E49+E48</f>
        <v>607172</v>
      </c>
      <c r="F52" s="42">
        <f>+F46+F45+F44+F43+F39+F47+F49+F48+F50+F51</f>
        <v>503256</v>
      </c>
      <c r="G52" s="28">
        <f t="shared" si="1"/>
        <v>0.8288524503764996</v>
      </c>
    </row>
  </sheetData>
  <sheetProtection selectLockedCells="1" selectUnlockedCells="1"/>
  <mergeCells count="18">
    <mergeCell ref="A6:G6"/>
    <mergeCell ref="A7:B9"/>
    <mergeCell ref="C7:C8"/>
    <mergeCell ref="D7:D8"/>
    <mergeCell ref="E7:E8"/>
    <mergeCell ref="F7:F8"/>
    <mergeCell ref="A1:G1"/>
    <mergeCell ref="A2:G2"/>
    <mergeCell ref="A3:G3"/>
    <mergeCell ref="A4:G4"/>
    <mergeCell ref="A38:B38"/>
    <mergeCell ref="G7:G8"/>
    <mergeCell ref="A36:B37"/>
    <mergeCell ref="C36:C37"/>
    <mergeCell ref="D36:D37"/>
    <mergeCell ref="E36:E37"/>
    <mergeCell ref="F36:F37"/>
    <mergeCell ref="G36:G37"/>
  </mergeCells>
  <printOptions/>
  <pageMargins left="0.39375" right="0.39375" top="1.0805555555555555" bottom="0.8861111111111111" header="0.5118055555555555" footer="0.5118055555555555"/>
  <pageSetup firstPageNumber="1" useFirstPageNumber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3"/>
  <sheetViews>
    <sheetView showGridLines="0" zoomScalePageLayoutView="0" workbookViewId="0" topLeftCell="A1">
      <selection activeCell="A2" sqref="A2:G2"/>
    </sheetView>
  </sheetViews>
  <sheetFormatPr defaultColWidth="11.7109375" defaultRowHeight="12.75"/>
  <cols>
    <col min="1" max="1" width="3.140625" style="1" customWidth="1"/>
    <col min="2" max="2" width="3.7109375" style="43" customWidth="1"/>
    <col min="3" max="3" width="43.7109375" style="1" customWidth="1"/>
    <col min="4" max="5" width="10.8515625" style="1" customWidth="1"/>
    <col min="6" max="6" width="11.7109375" style="1" customWidth="1"/>
    <col min="7" max="7" width="9.57421875" style="1" customWidth="1"/>
    <col min="8" max="16384" width="11.7109375" style="1" customWidth="1"/>
  </cols>
  <sheetData>
    <row r="1" spans="1:7" ht="12.75">
      <c r="A1" s="168" t="s">
        <v>85</v>
      </c>
      <c r="B1" s="168"/>
      <c r="C1" s="168"/>
      <c r="D1" s="168"/>
      <c r="E1" s="168"/>
      <c r="F1" s="168"/>
      <c r="G1" s="168"/>
    </row>
    <row r="2" spans="1:7" ht="12.75">
      <c r="A2" s="163" t="s">
        <v>377</v>
      </c>
      <c r="B2" s="163"/>
      <c r="C2" s="163"/>
      <c r="D2" s="163"/>
      <c r="E2" s="163"/>
      <c r="F2" s="163"/>
      <c r="G2" s="163"/>
    </row>
    <row r="3" spans="1:7" ht="12.75" customHeight="1">
      <c r="A3" s="156" t="s">
        <v>376</v>
      </c>
      <c r="B3" s="156"/>
      <c r="C3" s="156"/>
      <c r="D3" s="156"/>
      <c r="E3" s="156"/>
      <c r="F3" s="156"/>
      <c r="G3" s="156"/>
    </row>
    <row r="4" spans="1:7" ht="12.75" customHeight="1">
      <c r="A4" s="156" t="s">
        <v>86</v>
      </c>
      <c r="B4" s="156"/>
      <c r="C4" s="156"/>
      <c r="D4" s="156"/>
      <c r="E4" s="156"/>
      <c r="F4" s="156"/>
      <c r="G4" s="156"/>
    </row>
    <row r="5" spans="1:7" ht="12.75" customHeight="1">
      <c r="A5" s="44"/>
      <c r="B5" s="44"/>
      <c r="C5" s="44"/>
      <c r="D5" s="44"/>
      <c r="E5" s="44"/>
      <c r="F5" s="44"/>
      <c r="G5" s="44"/>
    </row>
    <row r="6" spans="1:7" ht="12.75">
      <c r="A6" s="163" t="s">
        <v>4</v>
      </c>
      <c r="B6" s="163"/>
      <c r="C6" s="163"/>
      <c r="D6" s="163"/>
      <c r="E6" s="163"/>
      <c r="F6" s="163"/>
      <c r="G6" s="163"/>
    </row>
    <row r="7" spans="1:7" ht="26.25" customHeight="1">
      <c r="A7" s="158" t="s">
        <v>5</v>
      </c>
      <c r="B7" s="158"/>
      <c r="C7" s="159" t="s">
        <v>6</v>
      </c>
      <c r="D7" s="160" t="s">
        <v>7</v>
      </c>
      <c r="E7" s="161" t="s">
        <v>8</v>
      </c>
      <c r="F7" s="158" t="s">
        <v>9</v>
      </c>
      <c r="G7" s="158" t="s">
        <v>10</v>
      </c>
    </row>
    <row r="8" spans="1:7" ht="18" customHeight="1">
      <c r="A8" s="158"/>
      <c r="B8" s="158"/>
      <c r="C8" s="159"/>
      <c r="D8" s="160"/>
      <c r="E8" s="161"/>
      <c r="F8" s="158"/>
      <c r="G8" s="158"/>
    </row>
    <row r="9" spans="1:7" ht="12.75">
      <c r="A9" s="3"/>
      <c r="B9" s="3"/>
      <c r="C9" s="45" t="s">
        <v>11</v>
      </c>
      <c r="D9" s="46" t="s">
        <v>12</v>
      </c>
      <c r="E9" s="5" t="s">
        <v>13</v>
      </c>
      <c r="F9" s="6" t="s">
        <v>14</v>
      </c>
      <c r="G9" s="6" t="s">
        <v>15</v>
      </c>
    </row>
    <row r="10" spans="1:7" ht="12.75">
      <c r="A10" s="6" t="s">
        <v>16</v>
      </c>
      <c r="B10" s="47" t="s">
        <v>17</v>
      </c>
      <c r="C10" s="17" t="s">
        <v>18</v>
      </c>
      <c r="D10" s="9"/>
      <c r="E10" s="9"/>
      <c r="F10" s="10"/>
      <c r="G10" s="10"/>
    </row>
    <row r="11" spans="1:7" ht="12.75">
      <c r="A11" s="6" t="s">
        <v>71</v>
      </c>
      <c r="B11" s="48" t="s">
        <v>71</v>
      </c>
      <c r="C11" s="49" t="s">
        <v>20</v>
      </c>
      <c r="D11" s="9"/>
      <c r="E11" s="9"/>
      <c r="F11" s="10"/>
      <c r="G11" s="10"/>
    </row>
    <row r="12" spans="1:7" ht="12.75">
      <c r="A12" s="6" t="s">
        <v>19</v>
      </c>
      <c r="B12" s="19"/>
      <c r="C12" s="50" t="s">
        <v>87</v>
      </c>
      <c r="D12" s="51"/>
      <c r="E12" s="52">
        <v>140</v>
      </c>
      <c r="F12" s="52">
        <v>220</v>
      </c>
      <c r="G12" s="53">
        <f>F12/E12</f>
        <v>1.5714285714285714</v>
      </c>
    </row>
    <row r="13" spans="1:7" ht="12.75">
      <c r="A13" s="6" t="s">
        <v>21</v>
      </c>
      <c r="B13" s="48"/>
      <c r="C13" s="54" t="s">
        <v>88</v>
      </c>
      <c r="D13" s="9"/>
      <c r="E13" s="9">
        <v>37</v>
      </c>
      <c r="F13" s="10">
        <v>58</v>
      </c>
      <c r="G13" s="53">
        <f>F13/E13</f>
        <v>1.5675675675675675</v>
      </c>
    </row>
    <row r="14" spans="1:7" ht="12.75">
      <c r="A14" s="6" t="s">
        <v>23</v>
      </c>
      <c r="B14" s="48"/>
      <c r="C14" s="54" t="s">
        <v>89</v>
      </c>
      <c r="D14" s="9"/>
      <c r="E14" s="9">
        <v>53</v>
      </c>
      <c r="F14" s="10">
        <v>56</v>
      </c>
      <c r="G14" s="53">
        <f>F14/E14</f>
        <v>1.0566037735849056</v>
      </c>
    </row>
    <row r="15" spans="1:7" ht="12.75">
      <c r="A15" s="6" t="s">
        <v>25</v>
      </c>
      <c r="B15" s="40"/>
      <c r="C15" s="55" t="s">
        <v>90</v>
      </c>
      <c r="D15" s="56"/>
      <c r="E15" s="27">
        <f>SUM(E12:E14)</f>
        <v>230</v>
      </c>
      <c r="F15" s="55">
        <f>SUM(F12:F14)</f>
        <v>334</v>
      </c>
      <c r="G15" s="57">
        <f>F15/E15</f>
        <v>1.4521739130434783</v>
      </c>
    </row>
    <row r="16" spans="1:7" ht="12.75">
      <c r="A16" s="6" t="s">
        <v>27</v>
      </c>
      <c r="B16" s="6"/>
      <c r="C16" s="18" t="s">
        <v>91</v>
      </c>
      <c r="D16" s="9">
        <v>762</v>
      </c>
      <c r="E16" s="9">
        <f>SUM(D16:D16)</f>
        <v>762</v>
      </c>
      <c r="F16" s="10">
        <v>684</v>
      </c>
      <c r="G16" s="12">
        <f>F16/E16</f>
        <v>0.8976377952755905</v>
      </c>
    </row>
    <row r="17" spans="1:7" ht="12.75">
      <c r="A17" s="6" t="s">
        <v>30</v>
      </c>
      <c r="B17" s="6"/>
      <c r="C17" s="58" t="s">
        <v>92</v>
      </c>
      <c r="D17" s="9">
        <v>430</v>
      </c>
      <c r="E17" s="9">
        <f>SUM(D17:D17)</f>
        <v>430</v>
      </c>
      <c r="F17" s="10">
        <v>490</v>
      </c>
      <c r="G17" s="12">
        <f aca="true" t="shared" si="0" ref="G17:G81">F17/E17</f>
        <v>1.1395348837209303</v>
      </c>
    </row>
    <row r="18" spans="1:7" ht="12.75">
      <c r="A18" s="6" t="s">
        <v>32</v>
      </c>
      <c r="B18" s="6"/>
      <c r="C18" s="58" t="s">
        <v>88</v>
      </c>
      <c r="D18" s="9">
        <v>322</v>
      </c>
      <c r="E18" s="9">
        <f>SUM(D18:D18)</f>
        <v>322</v>
      </c>
      <c r="F18" s="10">
        <v>313</v>
      </c>
      <c r="G18" s="12">
        <f t="shared" si="0"/>
        <v>0.9720496894409938</v>
      </c>
    </row>
    <row r="19" spans="1:7" ht="12.75">
      <c r="A19" s="6" t="s">
        <v>34</v>
      </c>
      <c r="B19" s="40"/>
      <c r="C19" s="55" t="s">
        <v>93</v>
      </c>
      <c r="D19" s="27">
        <f>SUM(D16:D18)</f>
        <v>1514</v>
      </c>
      <c r="E19" s="27">
        <f>SUM(E16:E18)</f>
        <v>1514</v>
      </c>
      <c r="F19" s="27">
        <f>SUM(F16:F18)</f>
        <v>1487</v>
      </c>
      <c r="G19" s="28">
        <f t="shared" si="0"/>
        <v>0.9821664464993395</v>
      </c>
    </row>
    <row r="20" spans="1:7" ht="12.75">
      <c r="A20" s="6" t="s">
        <v>36</v>
      </c>
      <c r="B20" s="6"/>
      <c r="C20" s="58" t="s">
        <v>94</v>
      </c>
      <c r="D20" s="9">
        <v>3115</v>
      </c>
      <c r="E20" s="9">
        <f>SUM(D20:D20)</f>
        <v>3115</v>
      </c>
      <c r="F20" s="10">
        <v>3002</v>
      </c>
      <c r="G20" s="12">
        <f t="shared" si="0"/>
        <v>0.9637239165329053</v>
      </c>
    </row>
    <row r="21" spans="1:7" ht="12.75">
      <c r="A21" s="6" t="s">
        <v>38</v>
      </c>
      <c r="B21" s="6"/>
      <c r="C21" s="18" t="s">
        <v>95</v>
      </c>
      <c r="D21" s="9">
        <v>2761</v>
      </c>
      <c r="E21" s="9">
        <f>SUM(D21:D21)</f>
        <v>2761</v>
      </c>
      <c r="F21" s="10">
        <v>1795</v>
      </c>
      <c r="G21" s="12">
        <f t="shared" si="0"/>
        <v>0.6501267656646142</v>
      </c>
    </row>
    <row r="22" spans="1:7" ht="12.75">
      <c r="A22" s="6" t="s">
        <v>40</v>
      </c>
      <c r="B22" s="6"/>
      <c r="C22" s="18" t="s">
        <v>96</v>
      </c>
      <c r="D22" s="9">
        <v>7817</v>
      </c>
      <c r="E22" s="9">
        <f>SUM(D22:D22)</f>
        <v>7817</v>
      </c>
      <c r="F22" s="10">
        <v>10129</v>
      </c>
      <c r="G22" s="12">
        <f t="shared" si="0"/>
        <v>1.2957656389919407</v>
      </c>
    </row>
    <row r="23" spans="1:7" ht="12.75">
      <c r="A23" s="6" t="s">
        <v>41</v>
      </c>
      <c r="B23" s="6"/>
      <c r="C23" s="18" t="s">
        <v>97</v>
      </c>
      <c r="D23" s="9">
        <v>315</v>
      </c>
      <c r="E23" s="9">
        <f>SUM(D23:D23)</f>
        <v>315</v>
      </c>
      <c r="F23" s="10">
        <v>603</v>
      </c>
      <c r="G23" s="12">
        <f t="shared" si="0"/>
        <v>1.9142857142857144</v>
      </c>
    </row>
    <row r="24" spans="1:7" ht="12.75">
      <c r="A24" s="6" t="s">
        <v>44</v>
      </c>
      <c r="B24" s="6"/>
      <c r="C24" s="18" t="s">
        <v>88</v>
      </c>
      <c r="D24" s="9">
        <v>3782</v>
      </c>
      <c r="E24" s="9">
        <f>SUM(D24:D24)</f>
        <v>3782</v>
      </c>
      <c r="F24" s="10">
        <v>4191</v>
      </c>
      <c r="G24" s="12">
        <f t="shared" si="0"/>
        <v>1.1081438392384981</v>
      </c>
    </row>
    <row r="25" spans="1:7" ht="12.75">
      <c r="A25" s="6" t="s">
        <v>47</v>
      </c>
      <c r="B25" s="40"/>
      <c r="C25" s="55" t="s">
        <v>98</v>
      </c>
      <c r="D25" s="27">
        <f>SUM(D20:D24)</f>
        <v>17790</v>
      </c>
      <c r="E25" s="27">
        <f>SUM(E20:E24)</f>
        <v>17790</v>
      </c>
      <c r="F25" s="27">
        <f>SUM(F20:F24)</f>
        <v>19720</v>
      </c>
      <c r="G25" s="28">
        <f t="shared" si="0"/>
        <v>1.108487914558741</v>
      </c>
    </row>
    <row r="26" spans="1:7" ht="12.75">
      <c r="A26" s="6" t="s">
        <v>50</v>
      </c>
      <c r="B26" s="6"/>
      <c r="C26" s="18" t="s">
        <v>99</v>
      </c>
      <c r="D26" s="9">
        <v>5212</v>
      </c>
      <c r="E26" s="9">
        <f>SUM(D26:D26)</f>
        <v>5212</v>
      </c>
      <c r="F26" s="10">
        <v>6369</v>
      </c>
      <c r="G26" s="12">
        <f t="shared" si="0"/>
        <v>1.221987720644666</v>
      </c>
    </row>
    <row r="27" spans="1:7" ht="12.75">
      <c r="A27" s="6" t="s">
        <v>52</v>
      </c>
      <c r="B27" s="6"/>
      <c r="C27" s="18" t="s">
        <v>88</v>
      </c>
      <c r="D27" s="9">
        <v>1304</v>
      </c>
      <c r="E27" s="9">
        <f>SUM(D27:D27)</f>
        <v>1304</v>
      </c>
      <c r="F27" s="10">
        <v>1711</v>
      </c>
      <c r="G27" s="12">
        <f t="shared" si="0"/>
        <v>1.312116564417178</v>
      </c>
    </row>
    <row r="28" spans="1:7" ht="12.75">
      <c r="A28" s="6" t="s">
        <v>54</v>
      </c>
      <c r="B28" s="40"/>
      <c r="C28" s="55" t="s">
        <v>100</v>
      </c>
      <c r="D28" s="27">
        <f>SUM(D26:D27)</f>
        <v>6516</v>
      </c>
      <c r="E28" s="27">
        <f>SUM(E26:E27)</f>
        <v>6516</v>
      </c>
      <c r="F28" s="27">
        <f>SUM(F26:F27)</f>
        <v>8080</v>
      </c>
      <c r="G28" s="28">
        <f t="shared" si="0"/>
        <v>1.240024554941682</v>
      </c>
    </row>
    <row r="29" spans="1:7" ht="12.75">
      <c r="A29" s="6" t="s">
        <v>55</v>
      </c>
      <c r="B29" s="6"/>
      <c r="C29" s="18" t="s">
        <v>101</v>
      </c>
      <c r="D29" s="9">
        <v>400</v>
      </c>
      <c r="E29" s="9">
        <f aca="true" t="shared" si="1" ref="E29:E40">SUM(D29:D29)</f>
        <v>400</v>
      </c>
      <c r="F29" s="10">
        <v>476</v>
      </c>
      <c r="G29" s="12">
        <f t="shared" si="0"/>
        <v>1.19</v>
      </c>
    </row>
    <row r="30" spans="1:7" ht="12.75">
      <c r="A30" s="6" t="s">
        <v>58</v>
      </c>
      <c r="B30" s="6"/>
      <c r="C30" s="18" t="s">
        <v>102</v>
      </c>
      <c r="D30" s="9">
        <v>150</v>
      </c>
      <c r="E30" s="9">
        <f t="shared" si="1"/>
        <v>150</v>
      </c>
      <c r="F30" s="10">
        <v>111</v>
      </c>
      <c r="G30" s="12">
        <f t="shared" si="0"/>
        <v>0.74</v>
      </c>
    </row>
    <row r="31" spans="1:7" ht="12.75">
      <c r="A31" s="6" t="s">
        <v>60</v>
      </c>
      <c r="B31" s="6"/>
      <c r="C31" s="18" t="s">
        <v>103</v>
      </c>
      <c r="D31" s="9">
        <v>150</v>
      </c>
      <c r="E31" s="9">
        <f t="shared" si="1"/>
        <v>150</v>
      </c>
      <c r="F31" s="10">
        <v>86</v>
      </c>
      <c r="G31" s="12">
        <f t="shared" si="0"/>
        <v>0.5733333333333334</v>
      </c>
    </row>
    <row r="32" spans="1:7" ht="12.75">
      <c r="A32" s="6" t="s">
        <v>63</v>
      </c>
      <c r="B32" s="6"/>
      <c r="C32" s="18" t="s">
        <v>104</v>
      </c>
      <c r="D32" s="9">
        <v>100</v>
      </c>
      <c r="E32" s="9">
        <f t="shared" si="1"/>
        <v>100</v>
      </c>
      <c r="F32" s="10">
        <v>35</v>
      </c>
      <c r="G32" s="12">
        <f t="shared" si="0"/>
        <v>0.35</v>
      </c>
    </row>
    <row r="33" spans="1:7" ht="12.75">
      <c r="A33" s="6" t="s">
        <v>67</v>
      </c>
      <c r="B33" s="6"/>
      <c r="C33" s="18" t="s">
        <v>105</v>
      </c>
      <c r="D33" s="9">
        <v>100</v>
      </c>
      <c r="E33" s="9">
        <f t="shared" si="1"/>
        <v>100</v>
      </c>
      <c r="F33" s="10">
        <v>112</v>
      </c>
      <c r="G33" s="12">
        <f t="shared" si="0"/>
        <v>1.12</v>
      </c>
    </row>
    <row r="34" spans="1:7" ht="12.75">
      <c r="A34" s="6" t="s">
        <v>106</v>
      </c>
      <c r="B34" s="6"/>
      <c r="C34" s="18" t="s">
        <v>107</v>
      </c>
      <c r="D34" s="9">
        <v>18000</v>
      </c>
      <c r="E34" s="9">
        <f t="shared" si="1"/>
        <v>18000</v>
      </c>
      <c r="F34" s="10">
        <v>26127</v>
      </c>
      <c r="G34" s="12">
        <f t="shared" si="0"/>
        <v>1.4515</v>
      </c>
    </row>
    <row r="35" spans="1:7" ht="12.75">
      <c r="A35" s="6" t="s">
        <v>108</v>
      </c>
      <c r="B35" s="6"/>
      <c r="C35" s="18" t="s">
        <v>109</v>
      </c>
      <c r="D35" s="9">
        <v>800</v>
      </c>
      <c r="E35" s="9">
        <f t="shared" si="1"/>
        <v>800</v>
      </c>
      <c r="F35" s="10">
        <v>930</v>
      </c>
      <c r="G35" s="12">
        <f t="shared" si="0"/>
        <v>1.1625</v>
      </c>
    </row>
    <row r="36" spans="1:7" ht="12.75">
      <c r="A36" s="6" t="s">
        <v>110</v>
      </c>
      <c r="B36" s="6"/>
      <c r="C36" s="18" t="s">
        <v>111</v>
      </c>
      <c r="D36" s="9">
        <v>200</v>
      </c>
      <c r="E36" s="9">
        <f t="shared" si="1"/>
        <v>200</v>
      </c>
      <c r="F36" s="10">
        <v>229</v>
      </c>
      <c r="G36" s="12">
        <f t="shared" si="0"/>
        <v>1.145</v>
      </c>
    </row>
    <row r="37" spans="1:7" ht="12.75">
      <c r="A37" s="6" t="s">
        <v>112</v>
      </c>
      <c r="B37" s="6"/>
      <c r="C37" s="18" t="s">
        <v>113</v>
      </c>
      <c r="D37" s="9">
        <v>29900</v>
      </c>
      <c r="E37" s="9">
        <f t="shared" si="1"/>
        <v>29900</v>
      </c>
      <c r="F37" s="10">
        <v>38053</v>
      </c>
      <c r="G37" s="12">
        <f t="shared" si="0"/>
        <v>1.272675585284281</v>
      </c>
    </row>
    <row r="38" spans="1:7" ht="12.75">
      <c r="A38" s="6" t="s">
        <v>114</v>
      </c>
      <c r="B38" s="6"/>
      <c r="C38" s="18" t="s">
        <v>115</v>
      </c>
      <c r="D38" s="9">
        <v>1500</v>
      </c>
      <c r="E38" s="9">
        <f t="shared" si="1"/>
        <v>1500</v>
      </c>
      <c r="F38" s="10">
        <v>1967</v>
      </c>
      <c r="G38" s="12">
        <f t="shared" si="0"/>
        <v>1.3113333333333332</v>
      </c>
    </row>
    <row r="39" spans="1:7" ht="12.75">
      <c r="A39" s="6" t="s">
        <v>116</v>
      </c>
      <c r="B39" s="6"/>
      <c r="C39" s="18" t="s">
        <v>117</v>
      </c>
      <c r="D39" s="9"/>
      <c r="E39" s="9">
        <f t="shared" si="1"/>
        <v>0</v>
      </c>
      <c r="F39" s="10">
        <v>714</v>
      </c>
      <c r="G39" s="12"/>
    </row>
    <row r="40" spans="1:7" ht="12.75">
      <c r="A40" s="6" t="s">
        <v>118</v>
      </c>
      <c r="B40" s="6"/>
      <c r="C40" s="18" t="s">
        <v>88</v>
      </c>
      <c r="D40" s="9">
        <v>21351</v>
      </c>
      <c r="E40" s="9">
        <f t="shared" si="1"/>
        <v>21351</v>
      </c>
      <c r="F40" s="10">
        <v>33440</v>
      </c>
      <c r="G40" s="12">
        <f t="shared" si="0"/>
        <v>1.566202988150438</v>
      </c>
    </row>
    <row r="41" spans="1:7" ht="12.75">
      <c r="A41" s="6" t="s">
        <v>119</v>
      </c>
      <c r="B41" s="40"/>
      <c r="C41" s="55" t="s">
        <v>120</v>
      </c>
      <c r="D41" s="59">
        <f>SUM(D29:D39)</f>
        <v>51300</v>
      </c>
      <c r="E41" s="59">
        <f>SUM(E29:E39)</f>
        <v>51300</v>
      </c>
      <c r="F41" s="59">
        <f>SUM(F29:F39)</f>
        <v>68840</v>
      </c>
      <c r="G41" s="28">
        <f t="shared" si="0"/>
        <v>1.3419103313840155</v>
      </c>
    </row>
    <row r="42" spans="1:7" ht="12.75">
      <c r="A42" s="6" t="s">
        <v>121</v>
      </c>
      <c r="B42" s="6"/>
      <c r="C42" s="17" t="s">
        <v>122</v>
      </c>
      <c r="D42" s="14">
        <f>D16+D17+D20+D21+D22+D23+D26+D41</f>
        <v>71712</v>
      </c>
      <c r="E42" s="14">
        <f>E16+E17+E20+E21+E22+E23+E26+E41+E12+E14</f>
        <v>71905</v>
      </c>
      <c r="F42" s="14">
        <f>F16+F17+F20+F21+F22+F23+F26+F41+F12+F14</f>
        <v>92188</v>
      </c>
      <c r="G42" s="15">
        <f t="shared" si="0"/>
        <v>1.282080522912176</v>
      </c>
    </row>
    <row r="43" spans="1:7" ht="12.75">
      <c r="A43" s="6" t="s">
        <v>123</v>
      </c>
      <c r="B43" s="6" t="s">
        <v>19</v>
      </c>
      <c r="C43" s="17" t="s">
        <v>124</v>
      </c>
      <c r="D43" s="14">
        <f>D18+D24+D27+D40</f>
        <v>26759</v>
      </c>
      <c r="E43" s="14">
        <f>E18+E24+E27+E40+E13</f>
        <v>26796</v>
      </c>
      <c r="F43" s="14">
        <f>F18+F24+F27+F40+F13</f>
        <v>39713</v>
      </c>
      <c r="G43" s="15">
        <f t="shared" si="0"/>
        <v>1.4820495596357666</v>
      </c>
    </row>
    <row r="44" spans="1:7" ht="12.75">
      <c r="A44" s="6" t="s">
        <v>125</v>
      </c>
      <c r="B44" s="6" t="s">
        <v>21</v>
      </c>
      <c r="C44" s="17" t="s">
        <v>89</v>
      </c>
      <c r="D44" s="9">
        <v>1000</v>
      </c>
      <c r="E44" s="9">
        <f>SUM(D44:D44)</f>
        <v>1000</v>
      </c>
      <c r="F44" s="10">
        <v>6071</v>
      </c>
      <c r="G44" s="12">
        <f t="shared" si="0"/>
        <v>6.071</v>
      </c>
    </row>
    <row r="45" spans="1:7" ht="12.75">
      <c r="A45" s="6" t="s">
        <v>126</v>
      </c>
      <c r="B45" s="40"/>
      <c r="C45" s="55" t="s">
        <v>127</v>
      </c>
      <c r="D45" s="27">
        <f>D44+D43+D42+D12</f>
        <v>99471</v>
      </c>
      <c r="E45" s="27">
        <f>E44+E43+E42</f>
        <v>99701</v>
      </c>
      <c r="F45" s="27">
        <f>F44+F43+F42</f>
        <v>137972</v>
      </c>
      <c r="G45" s="28">
        <f t="shared" si="0"/>
        <v>1.3838577346265333</v>
      </c>
    </row>
    <row r="46" spans="1:7" ht="12.75">
      <c r="A46" s="6" t="s">
        <v>128</v>
      </c>
      <c r="B46" s="6" t="s">
        <v>28</v>
      </c>
      <c r="C46" s="17" t="s">
        <v>129</v>
      </c>
      <c r="D46" s="9"/>
      <c r="E46" s="9"/>
      <c r="F46" s="10"/>
      <c r="G46" s="12"/>
    </row>
    <row r="47" spans="1:7" ht="12.75">
      <c r="A47" s="6" t="s">
        <v>130</v>
      </c>
      <c r="B47" s="6" t="s">
        <v>16</v>
      </c>
      <c r="C47" s="17" t="s">
        <v>31</v>
      </c>
      <c r="D47" s="9"/>
      <c r="E47" s="9"/>
      <c r="F47" s="10"/>
      <c r="G47" s="12"/>
    </row>
    <row r="48" spans="1:7" ht="12.75">
      <c r="A48" s="6" t="s">
        <v>131</v>
      </c>
      <c r="B48" s="6"/>
      <c r="C48" s="18" t="s">
        <v>132</v>
      </c>
      <c r="D48" s="9">
        <v>46000</v>
      </c>
      <c r="E48" s="9">
        <f>SUM(D48:D48)</f>
        <v>46000</v>
      </c>
      <c r="F48" s="10">
        <v>45568</v>
      </c>
      <c r="G48" s="12">
        <f t="shared" si="0"/>
        <v>0.9906086956521739</v>
      </c>
    </row>
    <row r="49" spans="1:7" ht="12.75">
      <c r="A49" s="6" t="s">
        <v>133</v>
      </c>
      <c r="B49" s="6"/>
      <c r="C49" s="18" t="s">
        <v>134</v>
      </c>
      <c r="D49" s="9">
        <v>13000</v>
      </c>
      <c r="E49" s="9">
        <f>SUM(D49:D49)</f>
        <v>13000</v>
      </c>
      <c r="F49" s="10">
        <v>13063</v>
      </c>
      <c r="G49" s="12">
        <f t="shared" si="0"/>
        <v>1.004846153846154</v>
      </c>
    </row>
    <row r="50" spans="1:7" ht="12.75">
      <c r="A50" s="6" t="s">
        <v>135</v>
      </c>
      <c r="B50" s="6"/>
      <c r="C50" s="18" t="s">
        <v>136</v>
      </c>
      <c r="D50" s="9">
        <v>19000</v>
      </c>
      <c r="E50" s="9">
        <f>SUM(D50:D50)</f>
        <v>19000</v>
      </c>
      <c r="F50" s="10">
        <v>21784</v>
      </c>
      <c r="G50" s="12">
        <f t="shared" si="0"/>
        <v>1.1465263157894736</v>
      </c>
    </row>
    <row r="51" spans="1:7" ht="12.75">
      <c r="A51" s="6" t="s">
        <v>137</v>
      </c>
      <c r="B51" s="6"/>
      <c r="C51" s="18" t="s">
        <v>138</v>
      </c>
      <c r="D51" s="9">
        <v>12000</v>
      </c>
      <c r="E51" s="9">
        <f>SUM(D51:D51)</f>
        <v>12000</v>
      </c>
      <c r="F51" s="10">
        <v>18539</v>
      </c>
      <c r="G51" s="12">
        <f t="shared" si="0"/>
        <v>1.5449166666666667</v>
      </c>
    </row>
    <row r="52" spans="1:7" ht="12.75">
      <c r="A52" s="6" t="s">
        <v>139</v>
      </c>
      <c r="B52" s="40"/>
      <c r="C52" s="55" t="s">
        <v>26</v>
      </c>
      <c r="D52" s="27">
        <f>SUM(D48:D51)</f>
        <v>90000</v>
      </c>
      <c r="E52" s="27">
        <f>SUM(E48:E51)</f>
        <v>90000</v>
      </c>
      <c r="F52" s="27">
        <f>SUM(F48:F51)</f>
        <v>98954</v>
      </c>
      <c r="G52" s="28">
        <f t="shared" si="0"/>
        <v>1.099488888888889</v>
      </c>
    </row>
    <row r="53" spans="1:7" ht="12.75">
      <c r="A53" s="6" t="s">
        <v>140</v>
      </c>
      <c r="B53" s="6" t="s">
        <v>71</v>
      </c>
      <c r="C53" s="17" t="s">
        <v>33</v>
      </c>
      <c r="D53" s="9"/>
      <c r="E53" s="9"/>
      <c r="F53" s="10"/>
      <c r="G53" s="12"/>
    </row>
    <row r="54" spans="1:7" ht="12.75">
      <c r="A54" s="6" t="s">
        <v>141</v>
      </c>
      <c r="B54" s="6"/>
      <c r="C54" s="18" t="s">
        <v>142</v>
      </c>
      <c r="D54" s="9">
        <v>10976</v>
      </c>
      <c r="E54" s="9">
        <f>SUM(D54:D54)</f>
        <v>10976</v>
      </c>
      <c r="F54" s="10">
        <v>10976</v>
      </c>
      <c r="G54" s="12">
        <f t="shared" si="0"/>
        <v>1</v>
      </c>
    </row>
    <row r="55" spans="1:7" ht="12.75">
      <c r="A55" s="6" t="s">
        <v>143</v>
      </c>
      <c r="B55" s="6"/>
      <c r="C55" s="18" t="s">
        <v>144</v>
      </c>
      <c r="D55" s="9">
        <v>22076</v>
      </c>
      <c r="E55" s="9">
        <f>SUM(D55:D55)</f>
        <v>22076</v>
      </c>
      <c r="F55" s="10">
        <v>22076</v>
      </c>
      <c r="G55" s="12">
        <f t="shared" si="0"/>
        <v>1</v>
      </c>
    </row>
    <row r="56" spans="1:7" ht="12.75">
      <c r="A56" s="6" t="s">
        <v>145</v>
      </c>
      <c r="B56" s="6"/>
      <c r="C56" s="18" t="s">
        <v>146</v>
      </c>
      <c r="D56" s="9">
        <v>7500</v>
      </c>
      <c r="E56" s="9">
        <f>SUM(D56:D56)</f>
        <v>7500</v>
      </c>
      <c r="F56" s="10">
        <v>7990</v>
      </c>
      <c r="G56" s="12">
        <f t="shared" si="0"/>
        <v>1.0653333333333332</v>
      </c>
    </row>
    <row r="57" spans="1:7" ht="12.75">
      <c r="A57" s="6" t="s">
        <v>147</v>
      </c>
      <c r="B57" s="40"/>
      <c r="C57" s="55" t="s">
        <v>26</v>
      </c>
      <c r="D57" s="27">
        <f>SUM(D54:D56)</f>
        <v>40552</v>
      </c>
      <c r="E57" s="27">
        <f>SUM(E54:E56)</f>
        <v>40552</v>
      </c>
      <c r="F57" s="27">
        <f>SUM(F54:F56)</f>
        <v>41042</v>
      </c>
      <c r="G57" s="28">
        <f t="shared" si="0"/>
        <v>1.012083251134346</v>
      </c>
    </row>
    <row r="58" spans="1:7" ht="12.75">
      <c r="A58" s="6" t="s">
        <v>148</v>
      </c>
      <c r="B58" s="166"/>
      <c r="C58" s="166"/>
      <c r="D58" s="9"/>
      <c r="E58" s="9"/>
      <c r="F58" s="167" t="s">
        <v>149</v>
      </c>
      <c r="G58" s="167"/>
    </row>
    <row r="59" spans="1:7" ht="12.75">
      <c r="A59" s="6" t="s">
        <v>150</v>
      </c>
      <c r="B59" s="6" t="s">
        <v>19</v>
      </c>
      <c r="C59" s="17" t="s">
        <v>35</v>
      </c>
      <c r="D59" s="9">
        <v>120</v>
      </c>
      <c r="E59" s="60">
        <f>SUM(D59:D59)</f>
        <v>120</v>
      </c>
      <c r="F59" s="10">
        <v>124</v>
      </c>
      <c r="G59" s="12">
        <f t="shared" si="0"/>
        <v>1.0333333333333334</v>
      </c>
    </row>
    <row r="60" spans="1:7" ht="12.75">
      <c r="A60" s="6" t="s">
        <v>151</v>
      </c>
      <c r="B60" s="6" t="s">
        <v>21</v>
      </c>
      <c r="C60" s="17" t="s">
        <v>152</v>
      </c>
      <c r="D60" s="9">
        <v>620</v>
      </c>
      <c r="E60" s="9">
        <f>SUM(D60:D60)</f>
        <v>620</v>
      </c>
      <c r="F60" s="10">
        <v>628</v>
      </c>
      <c r="G60" s="12">
        <f t="shared" si="0"/>
        <v>1.0129032258064516</v>
      </c>
    </row>
    <row r="61" spans="1:7" ht="12.75">
      <c r="A61" s="6" t="s">
        <v>153</v>
      </c>
      <c r="B61" s="6" t="s">
        <v>23</v>
      </c>
      <c r="C61" s="17" t="s">
        <v>154</v>
      </c>
      <c r="D61" s="9">
        <v>500</v>
      </c>
      <c r="E61" s="9">
        <f>SUM(D61:D61)</f>
        <v>500</v>
      </c>
      <c r="F61" s="10">
        <v>719</v>
      </c>
      <c r="G61" s="12">
        <f t="shared" si="0"/>
        <v>1.438</v>
      </c>
    </row>
    <row r="62" spans="1:7" ht="12.75">
      <c r="A62" s="6" t="s">
        <v>155</v>
      </c>
      <c r="B62" s="40"/>
      <c r="C62" s="55" t="s">
        <v>156</v>
      </c>
      <c r="D62" s="27">
        <f>D61+D60+D59+D57+D52</f>
        <v>131792</v>
      </c>
      <c r="E62" s="27">
        <f>E61+E60+E59+E57+E52</f>
        <v>131792</v>
      </c>
      <c r="F62" s="27">
        <f>F61+F60+F59+F57+F52</f>
        <v>141467</v>
      </c>
      <c r="G62" s="28">
        <f t="shared" si="0"/>
        <v>1.073411132693942</v>
      </c>
    </row>
    <row r="63" spans="1:7" ht="12.75">
      <c r="A63" s="6" t="s">
        <v>157</v>
      </c>
      <c r="B63" s="6" t="s">
        <v>42</v>
      </c>
      <c r="C63" s="17" t="s">
        <v>43</v>
      </c>
      <c r="D63" s="9"/>
      <c r="E63" s="9"/>
      <c r="F63" s="10"/>
      <c r="G63" s="12"/>
    </row>
    <row r="64" spans="1:7" ht="12.75">
      <c r="A64" s="6" t="s">
        <v>158</v>
      </c>
      <c r="B64" s="6"/>
      <c r="C64" s="18" t="s">
        <v>159</v>
      </c>
      <c r="D64" s="9">
        <v>88516</v>
      </c>
      <c r="E64" s="9">
        <v>82538</v>
      </c>
      <c r="F64" s="10">
        <v>82538</v>
      </c>
      <c r="G64" s="12">
        <f t="shared" si="0"/>
        <v>1</v>
      </c>
    </row>
    <row r="65" spans="1:7" ht="12.75">
      <c r="A65" s="6" t="s">
        <v>160</v>
      </c>
      <c r="B65" s="6"/>
      <c r="C65" s="18" t="s">
        <v>161</v>
      </c>
      <c r="D65" s="9"/>
      <c r="E65" s="9">
        <v>9711</v>
      </c>
      <c r="F65" s="10">
        <v>9711</v>
      </c>
      <c r="G65" s="12">
        <f t="shared" si="0"/>
        <v>1</v>
      </c>
    </row>
    <row r="66" spans="1:7" ht="12.75">
      <c r="A66" s="6" t="s">
        <v>162</v>
      </c>
      <c r="B66" s="6"/>
      <c r="C66" s="18" t="s">
        <v>163</v>
      </c>
      <c r="D66" s="9"/>
      <c r="E66" s="9">
        <v>5287</v>
      </c>
      <c r="F66" s="10">
        <v>5287</v>
      </c>
      <c r="G66" s="12">
        <f t="shared" si="0"/>
        <v>1</v>
      </c>
    </row>
    <row r="67" spans="1:7" ht="12.75">
      <c r="A67" s="6" t="s">
        <v>164</v>
      </c>
      <c r="B67" s="6"/>
      <c r="C67" s="18" t="s">
        <v>165</v>
      </c>
      <c r="D67" s="9"/>
      <c r="E67" s="9">
        <v>97516</v>
      </c>
      <c r="F67" s="10">
        <v>97516</v>
      </c>
      <c r="G67" s="12">
        <f t="shared" si="0"/>
        <v>1</v>
      </c>
    </row>
    <row r="68" spans="1:7" ht="12.75">
      <c r="A68" s="6" t="s">
        <v>166</v>
      </c>
      <c r="B68" s="40"/>
      <c r="C68" s="55" t="s">
        <v>26</v>
      </c>
      <c r="D68" s="27">
        <f>D66+D65+D64+D67</f>
        <v>88516</v>
      </c>
      <c r="E68" s="27">
        <f>E66+E65+E64+E67</f>
        <v>195052</v>
      </c>
      <c r="F68" s="27">
        <f>F66+F65+F64+F67</f>
        <v>195052</v>
      </c>
      <c r="G68" s="28">
        <f t="shared" si="0"/>
        <v>1</v>
      </c>
    </row>
    <row r="69" spans="1:7" ht="12.75">
      <c r="A69" s="6" t="s">
        <v>167</v>
      </c>
      <c r="B69" s="6" t="s">
        <v>45</v>
      </c>
      <c r="C69" s="17" t="s">
        <v>46</v>
      </c>
      <c r="D69" s="9"/>
      <c r="E69" s="9"/>
      <c r="F69" s="10"/>
      <c r="G69" s="12"/>
    </row>
    <row r="70" spans="1:7" ht="12.75">
      <c r="A70" s="6" t="s">
        <v>168</v>
      </c>
      <c r="B70" s="6"/>
      <c r="C70" s="10" t="s">
        <v>169</v>
      </c>
      <c r="D70" s="9">
        <v>25650</v>
      </c>
      <c r="E70" s="9">
        <f>SUM(D70:D70)</f>
        <v>25650</v>
      </c>
      <c r="F70" s="10">
        <v>25603</v>
      </c>
      <c r="G70" s="12">
        <f t="shared" si="0"/>
        <v>0.998167641325536</v>
      </c>
    </row>
    <row r="71" spans="1:7" ht="12.75">
      <c r="A71" s="6" t="s">
        <v>170</v>
      </c>
      <c r="B71" s="6"/>
      <c r="C71" s="10" t="s">
        <v>171</v>
      </c>
      <c r="D71" s="9"/>
      <c r="E71" s="9">
        <v>1045</v>
      </c>
      <c r="F71" s="10">
        <v>1045</v>
      </c>
      <c r="G71" s="12">
        <f t="shared" si="0"/>
        <v>1</v>
      </c>
    </row>
    <row r="72" spans="1:7" ht="12.75">
      <c r="A72" s="6" t="s">
        <v>172</v>
      </c>
      <c r="B72" s="40"/>
      <c r="C72" s="55" t="s">
        <v>26</v>
      </c>
      <c r="D72" s="27">
        <f>SUM(D70:D71)</f>
        <v>25650</v>
      </c>
      <c r="E72" s="27">
        <f>SUM(E70:E71)</f>
        <v>26695</v>
      </c>
      <c r="F72" s="27">
        <f>SUM(F70:F71)</f>
        <v>26648</v>
      </c>
      <c r="G72" s="28">
        <f t="shared" si="0"/>
        <v>0.9982393706686645</v>
      </c>
    </row>
    <row r="73" spans="1:7" ht="12.75">
      <c r="A73" s="6" t="s">
        <v>173</v>
      </c>
      <c r="B73" s="6" t="s">
        <v>48</v>
      </c>
      <c r="C73" s="17" t="s">
        <v>174</v>
      </c>
      <c r="D73" s="9"/>
      <c r="E73" s="9"/>
      <c r="F73" s="10"/>
      <c r="G73" s="12"/>
    </row>
    <row r="74" spans="1:7" ht="12.75">
      <c r="A74" s="6" t="s">
        <v>175</v>
      </c>
      <c r="B74" s="6" t="s">
        <v>16</v>
      </c>
      <c r="C74" s="17" t="s">
        <v>51</v>
      </c>
      <c r="D74" s="9"/>
      <c r="E74" s="9"/>
      <c r="F74" s="10"/>
      <c r="G74" s="12"/>
    </row>
    <row r="75" spans="1:7" ht="12.75">
      <c r="A75" s="6" t="s">
        <v>176</v>
      </c>
      <c r="B75" s="18"/>
      <c r="C75" s="18" t="s">
        <v>177</v>
      </c>
      <c r="D75" s="9">
        <v>2800</v>
      </c>
      <c r="E75" s="9">
        <f aca="true" t="shared" si="2" ref="E75:E83">SUM(D75:D75)</f>
        <v>2800</v>
      </c>
      <c r="F75" s="10">
        <v>2719</v>
      </c>
      <c r="G75" s="12">
        <f t="shared" si="0"/>
        <v>0.9710714285714286</v>
      </c>
    </row>
    <row r="76" spans="1:7" ht="12.75">
      <c r="A76" s="6" t="s">
        <v>178</v>
      </c>
      <c r="B76" s="18"/>
      <c r="C76" s="18" t="s">
        <v>179</v>
      </c>
      <c r="D76" s="9">
        <v>26034</v>
      </c>
      <c r="E76" s="9">
        <v>20829</v>
      </c>
      <c r="F76" s="10">
        <v>19908</v>
      </c>
      <c r="G76" s="12">
        <f t="shared" si="0"/>
        <v>0.9557828028229872</v>
      </c>
    </row>
    <row r="77" spans="1:7" ht="12.75">
      <c r="A77" s="6" t="s">
        <v>180</v>
      </c>
      <c r="B77" s="18"/>
      <c r="C77" s="18" t="s">
        <v>181</v>
      </c>
      <c r="D77" s="9">
        <v>1225</v>
      </c>
      <c r="E77" s="9">
        <v>1315</v>
      </c>
      <c r="F77" s="10">
        <v>1194</v>
      </c>
      <c r="G77" s="12">
        <f t="shared" si="0"/>
        <v>0.9079847908745247</v>
      </c>
    </row>
    <row r="78" spans="1:7" ht="12.75">
      <c r="A78" s="6" t="s">
        <v>182</v>
      </c>
      <c r="B78" s="18"/>
      <c r="C78" s="18" t="s">
        <v>183</v>
      </c>
      <c r="D78" s="9">
        <v>2265</v>
      </c>
      <c r="E78" s="9">
        <f t="shared" si="2"/>
        <v>2265</v>
      </c>
      <c r="F78" s="10">
        <v>1929</v>
      </c>
      <c r="G78" s="12">
        <f t="shared" si="0"/>
        <v>0.8516556291390729</v>
      </c>
    </row>
    <row r="79" spans="1:7" ht="12.75">
      <c r="A79" s="6" t="s">
        <v>184</v>
      </c>
      <c r="B79" s="18"/>
      <c r="C79" s="10" t="s">
        <v>185</v>
      </c>
      <c r="D79" s="9"/>
      <c r="E79" s="9"/>
      <c r="F79" s="10">
        <v>2853</v>
      </c>
      <c r="G79" s="12"/>
    </row>
    <row r="80" spans="1:7" ht="12.75">
      <c r="A80" s="6" t="s">
        <v>186</v>
      </c>
      <c r="B80" s="18"/>
      <c r="C80" s="18" t="s">
        <v>187</v>
      </c>
      <c r="D80" s="9">
        <v>11690</v>
      </c>
      <c r="E80" s="9">
        <f t="shared" si="2"/>
        <v>11690</v>
      </c>
      <c r="F80" s="10">
        <v>12245</v>
      </c>
      <c r="G80" s="12">
        <f t="shared" si="0"/>
        <v>1.0474764756201882</v>
      </c>
    </row>
    <row r="81" spans="1:7" ht="12.75">
      <c r="A81" s="6" t="s">
        <v>188</v>
      </c>
      <c r="B81" s="18"/>
      <c r="C81" s="18" t="s">
        <v>189</v>
      </c>
      <c r="D81" s="9">
        <v>1100</v>
      </c>
      <c r="E81" s="9">
        <v>5242</v>
      </c>
      <c r="F81" s="10">
        <v>5216</v>
      </c>
      <c r="G81" s="12">
        <f t="shared" si="0"/>
        <v>0.9950400610454025</v>
      </c>
    </row>
    <row r="82" spans="1:7" ht="12.75">
      <c r="A82" s="6" t="s">
        <v>190</v>
      </c>
      <c r="B82" s="18"/>
      <c r="C82" s="18" t="s">
        <v>191</v>
      </c>
      <c r="D82" s="9">
        <v>3624</v>
      </c>
      <c r="E82" s="9">
        <v>0</v>
      </c>
      <c r="F82" s="10">
        <v>0</v>
      </c>
      <c r="G82" s="12"/>
    </row>
    <row r="83" spans="1:7" ht="12.75">
      <c r="A83" s="6" t="s">
        <v>192</v>
      </c>
      <c r="B83" s="18"/>
      <c r="C83" s="18" t="s">
        <v>193</v>
      </c>
      <c r="D83" s="9">
        <v>745</v>
      </c>
      <c r="E83" s="9">
        <f t="shared" si="2"/>
        <v>745</v>
      </c>
      <c r="F83" s="10">
        <v>756</v>
      </c>
      <c r="G83" s="12">
        <f aca="true" t="shared" si="3" ref="G83:G103">F83/E83</f>
        <v>1.014765100671141</v>
      </c>
    </row>
    <row r="84" spans="1:7" ht="12.75">
      <c r="A84" s="6" t="s">
        <v>194</v>
      </c>
      <c r="B84" s="18"/>
      <c r="C84" s="10" t="s">
        <v>195</v>
      </c>
      <c r="D84" s="9"/>
      <c r="E84" s="39">
        <v>3511</v>
      </c>
      <c r="F84" s="61">
        <v>3511</v>
      </c>
      <c r="G84" s="12">
        <f t="shared" si="3"/>
        <v>1</v>
      </c>
    </row>
    <row r="85" spans="1:7" ht="12.75">
      <c r="A85" s="6" t="s">
        <v>196</v>
      </c>
      <c r="B85" s="18"/>
      <c r="C85" s="10" t="s">
        <v>197</v>
      </c>
      <c r="D85" s="9"/>
      <c r="E85" s="10">
        <v>100</v>
      </c>
      <c r="F85" s="10">
        <v>100</v>
      </c>
      <c r="G85" s="12">
        <f t="shared" si="3"/>
        <v>1</v>
      </c>
    </row>
    <row r="86" spans="1:7" ht="12.75">
      <c r="A86" s="6" t="s">
        <v>198</v>
      </c>
      <c r="B86" s="18"/>
      <c r="C86" s="10" t="s">
        <v>199</v>
      </c>
      <c r="D86" s="9"/>
      <c r="E86" s="10">
        <v>75</v>
      </c>
      <c r="F86" s="10">
        <v>158</v>
      </c>
      <c r="G86" s="12">
        <f t="shared" si="3"/>
        <v>2.1066666666666665</v>
      </c>
    </row>
    <row r="87" spans="1:7" ht="12.75">
      <c r="A87" s="6" t="s">
        <v>200</v>
      </c>
      <c r="B87" s="18"/>
      <c r="C87" s="10" t="s">
        <v>201</v>
      </c>
      <c r="D87" s="9"/>
      <c r="E87" s="24">
        <v>198</v>
      </c>
      <c r="F87" s="24">
        <v>197</v>
      </c>
      <c r="G87" s="12">
        <f t="shared" si="3"/>
        <v>0.9949494949494949</v>
      </c>
    </row>
    <row r="88" spans="1:7" ht="12.75">
      <c r="A88" s="6" t="s">
        <v>202</v>
      </c>
      <c r="B88" s="40"/>
      <c r="C88" s="55" t="s">
        <v>26</v>
      </c>
      <c r="D88" s="27">
        <f>SUM(D75:D84)</f>
        <v>49483</v>
      </c>
      <c r="E88" s="42">
        <f>SUM(E75:E87)</f>
        <v>48770</v>
      </c>
      <c r="F88" s="42">
        <f>SUM(F75:F87)</f>
        <v>50786</v>
      </c>
      <c r="G88" s="28">
        <f t="shared" si="3"/>
        <v>1.0413368874307976</v>
      </c>
    </row>
    <row r="89" spans="1:7" ht="12.75">
      <c r="A89" s="6" t="s">
        <v>203</v>
      </c>
      <c r="B89" s="62"/>
      <c r="C89" s="63" t="s">
        <v>204</v>
      </c>
      <c r="D89" s="14">
        <v>193670</v>
      </c>
      <c r="E89" s="14">
        <v>191353</v>
      </c>
      <c r="F89" s="14">
        <v>183946</v>
      </c>
      <c r="G89" s="15">
        <f t="shared" si="3"/>
        <v>0.9612914352009114</v>
      </c>
    </row>
    <row r="90" spans="1:7" ht="12.75">
      <c r="A90" s="6" t="s">
        <v>205</v>
      </c>
      <c r="B90" s="6" t="s">
        <v>71</v>
      </c>
      <c r="C90" s="17" t="s">
        <v>53</v>
      </c>
      <c r="D90" s="9"/>
      <c r="E90" s="9"/>
      <c r="F90" s="10"/>
      <c r="G90" s="12"/>
    </row>
    <row r="91" spans="1:7" ht="12.75">
      <c r="A91" s="6" t="s">
        <v>206</v>
      </c>
      <c r="B91" s="6"/>
      <c r="C91" s="18" t="s">
        <v>207</v>
      </c>
      <c r="D91" s="9">
        <v>150</v>
      </c>
      <c r="E91" s="9">
        <f>SUM(D91:D91)</f>
        <v>150</v>
      </c>
      <c r="F91" s="10">
        <v>263</v>
      </c>
      <c r="G91" s="12">
        <f t="shared" si="3"/>
        <v>1.7533333333333334</v>
      </c>
    </row>
    <row r="92" spans="1:7" ht="12.75">
      <c r="A92" s="6" t="s">
        <v>208</v>
      </c>
      <c r="B92" s="6"/>
      <c r="C92" s="18" t="s">
        <v>209</v>
      </c>
      <c r="D92" s="9">
        <v>40000</v>
      </c>
      <c r="E92" s="9">
        <f>SUM(D92:D92)</f>
        <v>40000</v>
      </c>
      <c r="F92" s="10">
        <v>41704</v>
      </c>
      <c r="G92" s="12">
        <f t="shared" si="3"/>
        <v>1.0426</v>
      </c>
    </row>
    <row r="93" spans="1:7" ht="12.75">
      <c r="A93" s="6" t="s">
        <v>210</v>
      </c>
      <c r="B93" s="40"/>
      <c r="C93" s="55" t="s">
        <v>26</v>
      </c>
      <c r="D93" s="27">
        <f>SUM(D91:D92)</f>
        <v>40150</v>
      </c>
      <c r="E93" s="27">
        <f>SUM(E91:E92)</f>
        <v>40150</v>
      </c>
      <c r="F93" s="27">
        <f>SUM(F91:F92)</f>
        <v>41967</v>
      </c>
      <c r="G93" s="28">
        <f t="shared" si="3"/>
        <v>1.045255292652553</v>
      </c>
    </row>
    <row r="94" spans="1:7" ht="12.75">
      <c r="A94" s="6" t="s">
        <v>211</v>
      </c>
      <c r="B94" s="40"/>
      <c r="C94" s="55" t="s">
        <v>212</v>
      </c>
      <c r="D94" s="27">
        <f>D93+D88</f>
        <v>89633</v>
      </c>
      <c r="E94" s="27">
        <f>E93+E88</f>
        <v>88920</v>
      </c>
      <c r="F94" s="27">
        <f>F93+F88</f>
        <v>92753</v>
      </c>
      <c r="G94" s="28">
        <f t="shared" si="3"/>
        <v>1.043106162843005</v>
      </c>
    </row>
    <row r="95" spans="1:7" ht="12.75">
      <c r="A95" s="6" t="s">
        <v>213</v>
      </c>
      <c r="B95" s="6" t="s">
        <v>56</v>
      </c>
      <c r="C95" s="17" t="s">
        <v>214</v>
      </c>
      <c r="D95" s="9"/>
      <c r="E95" s="9"/>
      <c r="F95" s="10"/>
      <c r="G95" s="12"/>
    </row>
    <row r="96" spans="1:7" ht="12.75">
      <c r="A96" s="6" t="s">
        <v>215</v>
      </c>
      <c r="B96" s="6"/>
      <c r="C96" s="18" t="s">
        <v>57</v>
      </c>
      <c r="D96" s="9">
        <v>6696</v>
      </c>
      <c r="E96" s="9">
        <f>SUM(D96:D96)</f>
        <v>6696</v>
      </c>
      <c r="F96" s="10">
        <v>4671</v>
      </c>
      <c r="G96" s="12">
        <f t="shared" si="3"/>
        <v>0.6975806451612904</v>
      </c>
    </row>
    <row r="97" spans="1:7" ht="12.75">
      <c r="A97" s="6" t="s">
        <v>216</v>
      </c>
      <c r="B97" s="6"/>
      <c r="C97" s="10" t="s">
        <v>217</v>
      </c>
      <c r="D97" s="9">
        <v>350</v>
      </c>
      <c r="E97" s="9">
        <f>SUM(D97:D97)</f>
        <v>350</v>
      </c>
      <c r="F97" s="10">
        <v>256</v>
      </c>
      <c r="G97" s="12">
        <f t="shared" si="3"/>
        <v>0.7314285714285714</v>
      </c>
    </row>
    <row r="98" spans="1:7" ht="12.75">
      <c r="A98" s="6" t="s">
        <v>218</v>
      </c>
      <c r="B98" s="40"/>
      <c r="C98" s="25" t="s">
        <v>26</v>
      </c>
      <c r="D98" s="27">
        <f>SUM(D96:D97)</f>
        <v>7046</v>
      </c>
      <c r="E98" s="27">
        <f>SUM(E96:E97)</f>
        <v>7046</v>
      </c>
      <c r="F98" s="27">
        <f>SUM(F96:F97)</f>
        <v>4927</v>
      </c>
      <c r="G98" s="28">
        <f t="shared" si="3"/>
        <v>0.6992619926199262</v>
      </c>
    </row>
    <row r="99" spans="1:7" ht="12.75">
      <c r="A99" s="6" t="s">
        <v>219</v>
      </c>
      <c r="B99" s="6" t="s">
        <v>61</v>
      </c>
      <c r="C99" s="17" t="s">
        <v>220</v>
      </c>
      <c r="D99" s="9"/>
      <c r="E99" s="9"/>
      <c r="F99" s="10"/>
      <c r="G99" s="12"/>
    </row>
    <row r="100" spans="1:7" ht="12.75">
      <c r="A100" s="6" t="s">
        <v>221</v>
      </c>
      <c r="B100" s="6"/>
      <c r="C100" s="18" t="s">
        <v>220</v>
      </c>
      <c r="D100" s="9">
        <v>56000</v>
      </c>
      <c r="E100" s="9">
        <v>56246</v>
      </c>
      <c r="F100" s="10"/>
      <c r="G100" s="12">
        <f t="shared" si="3"/>
        <v>0</v>
      </c>
    </row>
    <row r="101" spans="1:7" ht="12.75">
      <c r="A101" s="6" t="s">
        <v>222</v>
      </c>
      <c r="B101" s="6" t="s">
        <v>223</v>
      </c>
      <c r="C101" s="17" t="s">
        <v>65</v>
      </c>
      <c r="D101" s="9"/>
      <c r="E101" s="9"/>
      <c r="F101" s="10"/>
      <c r="G101" s="12"/>
    </row>
    <row r="102" spans="1:7" ht="12.75">
      <c r="A102" s="6" t="s">
        <v>224</v>
      </c>
      <c r="B102" s="6"/>
      <c r="C102" s="18" t="s">
        <v>65</v>
      </c>
      <c r="D102" s="39"/>
      <c r="E102" s="9">
        <v>1720</v>
      </c>
      <c r="F102" s="10">
        <v>1720</v>
      </c>
      <c r="G102" s="12">
        <f t="shared" si="3"/>
        <v>1</v>
      </c>
    </row>
    <row r="103" spans="1:7" ht="12.75">
      <c r="A103" s="6" t="s">
        <v>225</v>
      </c>
      <c r="B103" s="40"/>
      <c r="C103" s="55" t="s">
        <v>68</v>
      </c>
      <c r="D103" s="27">
        <f>D102+D100+D94+D72+D68+D62+D45+D98</f>
        <v>498108</v>
      </c>
      <c r="E103" s="27">
        <f>E102+E100+E94+E72+E68+E62+E45+E98</f>
        <v>607172</v>
      </c>
      <c r="F103" s="27">
        <f>F102+F100+F94+F72+F68+F62+F45+F98</f>
        <v>600539</v>
      </c>
      <c r="G103" s="28">
        <f t="shared" si="3"/>
        <v>0.989075583195536</v>
      </c>
    </row>
  </sheetData>
  <sheetProtection selectLockedCells="1" selectUnlockedCells="1"/>
  <mergeCells count="13">
    <mergeCell ref="A1:G1"/>
    <mergeCell ref="A3:G3"/>
    <mergeCell ref="A4:G4"/>
    <mergeCell ref="A6:G6"/>
    <mergeCell ref="G7:G8"/>
    <mergeCell ref="A2:G2"/>
    <mergeCell ref="B58:C58"/>
    <mergeCell ref="F58:G58"/>
    <mergeCell ref="A7:B8"/>
    <mergeCell ref="C7:C8"/>
    <mergeCell ref="D7:D8"/>
    <mergeCell ref="E7:E8"/>
    <mergeCell ref="F7:F8"/>
  </mergeCells>
  <printOptions/>
  <pageMargins left="0.39375" right="0.39375" top="1.0819444444444444" bottom="0.9055555555555556" header="0.5118055555555555" footer="0.5118055555555555"/>
  <pageSetup horizontalDpi="300" verticalDpi="300" orientation="portrait" paperSize="9" scale="93" r:id="rId1"/>
  <rowBreaks count="1" manualBreakCount="1">
    <brk id="5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76"/>
  <sheetViews>
    <sheetView zoomScalePageLayoutView="0" workbookViewId="0" topLeftCell="A1">
      <selection activeCell="A2" sqref="A2:G2"/>
    </sheetView>
  </sheetViews>
  <sheetFormatPr defaultColWidth="9.140625" defaultRowHeight="12.75"/>
  <cols>
    <col min="1" max="1" width="3.421875" style="0" customWidth="1"/>
    <col min="2" max="2" width="3.7109375" style="0" customWidth="1"/>
    <col min="3" max="3" width="34.421875" style="0" customWidth="1"/>
    <col min="4" max="4" width="11.8515625" style="0" customWidth="1"/>
    <col min="5" max="5" width="11.00390625" style="0" customWidth="1"/>
    <col min="6" max="6" width="10.421875" style="0" customWidth="1"/>
    <col min="7" max="7" width="10.140625" style="0" customWidth="1"/>
  </cols>
  <sheetData>
    <row r="1" spans="1:7" ht="12.75">
      <c r="A1" s="169" t="s">
        <v>149</v>
      </c>
      <c r="B1" s="169"/>
      <c r="C1" s="169"/>
      <c r="D1" s="169"/>
      <c r="E1" s="169"/>
      <c r="F1" s="169"/>
      <c r="G1" s="169"/>
    </row>
    <row r="2" spans="1:7" ht="12.75">
      <c r="A2" s="163" t="s">
        <v>377</v>
      </c>
      <c r="B2" s="163"/>
      <c r="C2" s="163"/>
      <c r="D2" s="163"/>
      <c r="E2" s="163"/>
      <c r="F2" s="163"/>
      <c r="G2" s="163"/>
    </row>
    <row r="4" spans="1:7" ht="12.75" customHeight="1">
      <c r="A4" s="174" t="s">
        <v>375</v>
      </c>
      <c r="B4" s="174"/>
      <c r="C4" s="174"/>
      <c r="D4" s="174"/>
      <c r="E4" s="174"/>
      <c r="F4" s="174"/>
      <c r="G4" s="174"/>
    </row>
    <row r="5" spans="1:7" ht="12.75">
      <c r="A5" s="174" t="s">
        <v>226</v>
      </c>
      <c r="B5" s="174"/>
      <c r="C5" s="174"/>
      <c r="D5" s="174"/>
      <c r="E5" s="174"/>
      <c r="F5" s="174"/>
      <c r="G5" s="174"/>
    </row>
    <row r="6" spans="1:4" ht="12.75">
      <c r="A6" s="65"/>
      <c r="B6" s="65"/>
      <c r="C6" s="65"/>
      <c r="D6" s="65"/>
    </row>
    <row r="7" spans="1:4" ht="12.75">
      <c r="A7" s="65"/>
      <c r="B7" s="65"/>
      <c r="C7" s="65"/>
      <c r="D7" s="65"/>
    </row>
    <row r="8" spans="1:4" ht="12.75">
      <c r="A8" s="65"/>
      <c r="B8" s="65"/>
      <c r="C8" s="65"/>
      <c r="D8" s="65"/>
    </row>
    <row r="9" spans="1:4" ht="12.75" customHeight="1">
      <c r="A9" s="170" t="s">
        <v>227</v>
      </c>
      <c r="B9" s="170"/>
      <c r="C9" s="170"/>
      <c r="D9" s="65"/>
    </row>
    <row r="10" spans="1:7" ht="25.5" customHeight="1">
      <c r="A10" s="171" t="s">
        <v>5</v>
      </c>
      <c r="B10" s="171"/>
      <c r="C10" s="172" t="s">
        <v>6</v>
      </c>
      <c r="D10" s="160" t="s">
        <v>7</v>
      </c>
      <c r="E10" s="158" t="s">
        <v>8</v>
      </c>
      <c r="F10" s="158" t="s">
        <v>9</v>
      </c>
      <c r="G10" s="158" t="s">
        <v>10</v>
      </c>
    </row>
    <row r="11" spans="1:7" ht="12.75" customHeight="1">
      <c r="A11" s="171"/>
      <c r="B11" s="171"/>
      <c r="C11" s="172"/>
      <c r="D11" s="160"/>
      <c r="E11" s="158"/>
      <c r="F11" s="158"/>
      <c r="G11" s="158"/>
    </row>
    <row r="12" spans="1:7" ht="12.75">
      <c r="A12" s="171"/>
      <c r="B12" s="171"/>
      <c r="C12" s="66" t="s">
        <v>11</v>
      </c>
      <c r="D12" s="67" t="s">
        <v>12</v>
      </c>
      <c r="E12" s="68" t="s">
        <v>13</v>
      </c>
      <c r="F12" s="69" t="s">
        <v>14</v>
      </c>
      <c r="G12" s="69" t="s">
        <v>15</v>
      </c>
    </row>
    <row r="13" spans="1:7" ht="12.75">
      <c r="A13" s="32"/>
      <c r="B13" s="32" t="s">
        <v>16</v>
      </c>
      <c r="C13" s="50" t="s">
        <v>87</v>
      </c>
      <c r="D13" s="70"/>
      <c r="E13" s="71">
        <v>140</v>
      </c>
      <c r="F13" s="10">
        <v>220</v>
      </c>
      <c r="G13" s="12">
        <f aca="true" t="shared" si="0" ref="G13:G18">F13/E13</f>
        <v>1.5714285714285714</v>
      </c>
    </row>
    <row r="14" spans="1:7" ht="12.75">
      <c r="A14" s="32"/>
      <c r="B14" s="32" t="s">
        <v>71</v>
      </c>
      <c r="C14" s="54" t="s">
        <v>88</v>
      </c>
      <c r="D14" s="70"/>
      <c r="E14" s="71">
        <v>37</v>
      </c>
      <c r="F14" s="10">
        <v>58</v>
      </c>
      <c r="G14" s="12">
        <f t="shared" si="0"/>
        <v>1.5675675675675675</v>
      </c>
    </row>
    <row r="15" spans="1:7" ht="12.75">
      <c r="A15" s="32"/>
      <c r="B15" s="32" t="s">
        <v>19</v>
      </c>
      <c r="C15" s="54" t="s">
        <v>89</v>
      </c>
      <c r="D15" s="70"/>
      <c r="E15" s="71">
        <v>53</v>
      </c>
      <c r="F15" s="10">
        <v>56</v>
      </c>
      <c r="G15" s="12">
        <f t="shared" si="0"/>
        <v>1.0566037735849056</v>
      </c>
    </row>
    <row r="16" spans="1:7" ht="12.75">
      <c r="A16" s="32"/>
      <c r="B16" s="32" t="s">
        <v>21</v>
      </c>
      <c r="C16" s="49" t="s">
        <v>228</v>
      </c>
      <c r="D16" s="72">
        <f>SUM(D13:D15)</f>
        <v>0</v>
      </c>
      <c r="E16" s="72">
        <f>SUM(E13:E15)</f>
        <v>230</v>
      </c>
      <c r="F16" s="72">
        <f>SUM(F13:F15)</f>
        <v>334</v>
      </c>
      <c r="G16" s="12">
        <f t="shared" si="0"/>
        <v>1.4521739130434783</v>
      </c>
    </row>
    <row r="17" spans="1:7" ht="12.75">
      <c r="A17" s="6"/>
      <c r="B17" s="32" t="s">
        <v>23</v>
      </c>
      <c r="C17" s="73" t="s">
        <v>229</v>
      </c>
      <c r="D17" s="17">
        <v>74580</v>
      </c>
      <c r="E17" s="17">
        <v>75344</v>
      </c>
      <c r="F17" s="17">
        <v>64114</v>
      </c>
      <c r="G17" s="12">
        <f t="shared" si="0"/>
        <v>0.8509503079210023</v>
      </c>
    </row>
    <row r="18" spans="1:7" ht="12.75">
      <c r="A18" s="74"/>
      <c r="B18" s="3" t="s">
        <v>25</v>
      </c>
      <c r="C18" s="75" t="s">
        <v>230</v>
      </c>
      <c r="D18" s="76">
        <f>SUM(D16:D17)</f>
        <v>74580</v>
      </c>
      <c r="E18" s="76">
        <f>SUM(E16:E17)</f>
        <v>75574</v>
      </c>
      <c r="F18" s="76">
        <f>SUM(F16:F17)</f>
        <v>64448</v>
      </c>
      <c r="G18" s="153">
        <f t="shared" si="0"/>
        <v>0.8527800566332336</v>
      </c>
    </row>
    <row r="19" spans="1:4" ht="12.75">
      <c r="A19" s="65"/>
      <c r="B19" s="65"/>
      <c r="C19" s="65"/>
      <c r="D19" s="65"/>
    </row>
    <row r="20" spans="1:4" ht="12.75">
      <c r="A20" s="65"/>
      <c r="B20" s="65"/>
      <c r="C20" s="65"/>
      <c r="D20" s="65"/>
    </row>
    <row r="21" spans="1:4" ht="12.75">
      <c r="A21" s="65"/>
      <c r="B21" s="65"/>
      <c r="C21" s="65"/>
      <c r="D21" s="65"/>
    </row>
    <row r="22" spans="1:4" ht="12.75">
      <c r="A22" s="65"/>
      <c r="B22" s="65"/>
      <c r="C22" s="65"/>
      <c r="D22" s="65"/>
    </row>
    <row r="23" spans="1:3" ht="12.75">
      <c r="A23" s="170" t="s">
        <v>231</v>
      </c>
      <c r="B23" s="170"/>
      <c r="C23" s="170"/>
    </row>
    <row r="24" spans="1:7" ht="25.5" customHeight="1">
      <c r="A24" s="171" t="s">
        <v>5</v>
      </c>
      <c r="B24" s="171"/>
      <c r="C24" s="172" t="s">
        <v>6</v>
      </c>
      <c r="D24" s="160" t="s">
        <v>7</v>
      </c>
      <c r="E24" s="173" t="s">
        <v>8</v>
      </c>
      <c r="F24" s="158" t="s">
        <v>9</v>
      </c>
      <c r="G24" s="158" t="s">
        <v>10</v>
      </c>
    </row>
    <row r="25" spans="1:7" ht="12.75" customHeight="1">
      <c r="A25" s="171"/>
      <c r="B25" s="171"/>
      <c r="C25" s="172"/>
      <c r="D25" s="160"/>
      <c r="E25" s="173"/>
      <c r="F25" s="158"/>
      <c r="G25" s="158"/>
    </row>
    <row r="26" spans="1:7" ht="12.75">
      <c r="A26" s="171"/>
      <c r="B26" s="171"/>
      <c r="C26" s="66" t="s">
        <v>11</v>
      </c>
      <c r="D26" s="77" t="s">
        <v>12</v>
      </c>
      <c r="E26" s="68" t="s">
        <v>13</v>
      </c>
      <c r="F26" s="69" t="s">
        <v>14</v>
      </c>
      <c r="G26" s="69" t="s">
        <v>15</v>
      </c>
    </row>
    <row r="27" spans="1:7" ht="12.75">
      <c r="A27" s="6"/>
      <c r="B27" s="6" t="s">
        <v>16</v>
      </c>
      <c r="C27" s="18" t="s">
        <v>91</v>
      </c>
      <c r="D27" s="9">
        <v>762</v>
      </c>
      <c r="E27" s="9">
        <f>SUM(D27:D27)</f>
        <v>762</v>
      </c>
      <c r="F27" s="10">
        <v>684</v>
      </c>
      <c r="G27" s="12">
        <f>F27/E27</f>
        <v>0.8976377952755905</v>
      </c>
    </row>
    <row r="28" spans="1:7" ht="12.75">
      <c r="A28" s="6"/>
      <c r="B28" s="6" t="s">
        <v>71</v>
      </c>
      <c r="C28" s="58" t="s">
        <v>92</v>
      </c>
      <c r="D28" s="9">
        <v>430</v>
      </c>
      <c r="E28" s="9">
        <f>SUM(D28:D28)</f>
        <v>430</v>
      </c>
      <c r="F28" s="10">
        <v>490</v>
      </c>
      <c r="G28" s="12">
        <f aca="true" t="shared" si="1" ref="G28:G36">F28/E28</f>
        <v>1.1395348837209303</v>
      </c>
    </row>
    <row r="29" spans="1:7" ht="12.75">
      <c r="A29" s="6"/>
      <c r="B29" s="6" t="s">
        <v>19</v>
      </c>
      <c r="C29" s="58" t="s">
        <v>88</v>
      </c>
      <c r="D29" s="9">
        <v>322</v>
      </c>
      <c r="E29" s="9">
        <f>SUM(D29:D29)</f>
        <v>322</v>
      </c>
      <c r="F29" s="10">
        <v>313</v>
      </c>
      <c r="G29" s="12">
        <f t="shared" si="1"/>
        <v>0.9720496894409938</v>
      </c>
    </row>
    <row r="30" spans="1:7" ht="12.75">
      <c r="A30" s="6"/>
      <c r="B30" s="6" t="s">
        <v>21</v>
      </c>
      <c r="C30" s="49" t="s">
        <v>232</v>
      </c>
      <c r="D30" s="78">
        <f>SUM(D26:D29)</f>
        <v>1514</v>
      </c>
      <c r="E30" s="78">
        <f>SUM(E26:E29)</f>
        <v>1514</v>
      </c>
      <c r="F30" s="78">
        <f>SUM(F26:F29)</f>
        <v>1487</v>
      </c>
      <c r="G30" s="15">
        <f t="shared" si="1"/>
        <v>0.9821664464993395</v>
      </c>
    </row>
    <row r="31" spans="1:7" ht="12.75">
      <c r="A31" s="79"/>
      <c r="B31" s="6" t="s">
        <v>23</v>
      </c>
      <c r="C31" s="80" t="s">
        <v>233</v>
      </c>
      <c r="D31" s="81">
        <v>1134</v>
      </c>
      <c r="E31" s="9">
        <f>SUM(D31:D31)</f>
        <v>1134</v>
      </c>
      <c r="F31" s="10">
        <v>677</v>
      </c>
      <c r="G31" s="12">
        <f t="shared" si="1"/>
        <v>0.5970017636684304</v>
      </c>
    </row>
    <row r="32" spans="1:7" ht="12.75">
      <c r="A32" s="79"/>
      <c r="B32" s="6" t="s">
        <v>25</v>
      </c>
      <c r="C32" s="80" t="s">
        <v>234</v>
      </c>
      <c r="D32" s="81">
        <v>1225</v>
      </c>
      <c r="E32" s="9">
        <v>1315</v>
      </c>
      <c r="F32" s="10">
        <v>1194</v>
      </c>
      <c r="G32" s="12">
        <f t="shared" si="1"/>
        <v>0.9079847908745247</v>
      </c>
    </row>
    <row r="33" spans="1:7" ht="12.75">
      <c r="A33" s="79"/>
      <c r="B33" s="6" t="s">
        <v>27</v>
      </c>
      <c r="C33" s="80" t="s">
        <v>235</v>
      </c>
      <c r="D33" s="81">
        <v>6375</v>
      </c>
      <c r="E33" s="9">
        <v>6651</v>
      </c>
      <c r="F33" s="10">
        <v>7498</v>
      </c>
      <c r="G33" s="12">
        <f t="shared" si="1"/>
        <v>1.127349270786348</v>
      </c>
    </row>
    <row r="34" spans="1:7" ht="12.75">
      <c r="A34" s="79"/>
      <c r="B34" s="6" t="s">
        <v>30</v>
      </c>
      <c r="C34" s="80" t="s">
        <v>236</v>
      </c>
      <c r="D34" s="81">
        <v>7739</v>
      </c>
      <c r="E34" s="9">
        <v>9022</v>
      </c>
      <c r="F34" s="10">
        <v>9002</v>
      </c>
      <c r="G34" s="12">
        <f t="shared" si="1"/>
        <v>0.9977831966304589</v>
      </c>
    </row>
    <row r="35" spans="1:7" ht="12.75">
      <c r="A35" s="79"/>
      <c r="B35" s="6" t="s">
        <v>32</v>
      </c>
      <c r="C35" s="73" t="s">
        <v>229</v>
      </c>
      <c r="D35" s="14">
        <f>SUM(D31:D34)</f>
        <v>16473</v>
      </c>
      <c r="E35" s="14">
        <f>SUM(E31:E34)</f>
        <v>18122</v>
      </c>
      <c r="F35" s="14">
        <f>SUM(F31:F34)</f>
        <v>18371</v>
      </c>
      <c r="G35" s="15">
        <f t="shared" si="1"/>
        <v>1.013740205275356</v>
      </c>
    </row>
    <row r="36" spans="1:7" ht="12.75">
      <c r="A36" s="82"/>
      <c r="B36" s="6" t="s">
        <v>34</v>
      </c>
      <c r="C36" s="83" t="s">
        <v>93</v>
      </c>
      <c r="D36" s="27">
        <f>D30+D35</f>
        <v>17987</v>
      </c>
      <c r="E36" s="27">
        <f>E30+E35</f>
        <v>19636</v>
      </c>
      <c r="F36" s="27">
        <f>F30+F35</f>
        <v>19858</v>
      </c>
      <c r="G36" s="28">
        <f t="shared" si="1"/>
        <v>1.0113057649215726</v>
      </c>
    </row>
    <row r="41" spans="1:3" ht="12.75">
      <c r="A41" s="170" t="s">
        <v>237</v>
      </c>
      <c r="B41" s="170"/>
      <c r="C41" s="170"/>
    </row>
    <row r="42" spans="1:7" ht="12.75" customHeight="1">
      <c r="A42" s="171" t="s">
        <v>5</v>
      </c>
      <c r="B42" s="171"/>
      <c r="C42" s="84" t="s">
        <v>6</v>
      </c>
      <c r="D42" s="160" t="s">
        <v>7</v>
      </c>
      <c r="E42" s="173" t="s">
        <v>8</v>
      </c>
      <c r="F42" s="158" t="s">
        <v>9</v>
      </c>
      <c r="G42" s="158" t="s">
        <v>10</v>
      </c>
    </row>
    <row r="43" spans="1:7" ht="12.75">
      <c r="A43" s="171"/>
      <c r="B43" s="171"/>
      <c r="C43" s="85"/>
      <c r="D43" s="160"/>
      <c r="E43" s="173"/>
      <c r="F43" s="158"/>
      <c r="G43" s="158"/>
    </row>
    <row r="44" spans="1:7" ht="12.75">
      <c r="A44" s="171"/>
      <c r="B44" s="171"/>
      <c r="C44" s="66" t="s">
        <v>11</v>
      </c>
      <c r="D44" s="77" t="s">
        <v>12</v>
      </c>
      <c r="E44" s="68" t="s">
        <v>13</v>
      </c>
      <c r="F44" s="69" t="s">
        <v>14</v>
      </c>
      <c r="G44" s="69" t="s">
        <v>15</v>
      </c>
    </row>
    <row r="45" spans="1:7" ht="12.75">
      <c r="A45" s="6"/>
      <c r="B45" s="6" t="s">
        <v>16</v>
      </c>
      <c r="C45" s="18" t="s">
        <v>99</v>
      </c>
      <c r="D45" s="9">
        <v>5212</v>
      </c>
      <c r="E45" s="10">
        <f aca="true" t="shared" si="2" ref="E45:E51">SUM(D45:D45)</f>
        <v>5212</v>
      </c>
      <c r="F45" s="10">
        <v>6369</v>
      </c>
      <c r="G45" s="12">
        <f>F45/E45</f>
        <v>1.221987720644666</v>
      </c>
    </row>
    <row r="46" spans="1:7" ht="12.75">
      <c r="A46" s="6"/>
      <c r="B46" s="6" t="s">
        <v>71</v>
      </c>
      <c r="C46" s="18" t="s">
        <v>88</v>
      </c>
      <c r="D46" s="9">
        <v>1304</v>
      </c>
      <c r="E46" s="10">
        <f t="shared" si="2"/>
        <v>1304</v>
      </c>
      <c r="F46" s="10">
        <v>1711</v>
      </c>
      <c r="G46" s="12">
        <f aca="true" t="shared" si="3" ref="G46:G53">F46/E46</f>
        <v>1.312116564417178</v>
      </c>
    </row>
    <row r="47" spans="1:7" ht="12.75">
      <c r="A47" s="6"/>
      <c r="B47" s="6" t="s">
        <v>19</v>
      </c>
      <c r="C47" s="49" t="s">
        <v>238</v>
      </c>
      <c r="D47" s="78">
        <f>SUM(D44:D46)</f>
        <v>6516</v>
      </c>
      <c r="E47" s="78">
        <f>SUM(E44:E46)</f>
        <v>6516</v>
      </c>
      <c r="F47" s="78">
        <f>SUM(F44:F46)</f>
        <v>8080</v>
      </c>
      <c r="G47" s="15">
        <f t="shared" si="3"/>
        <v>1.240024554941682</v>
      </c>
    </row>
    <row r="48" spans="1:7" ht="12.75">
      <c r="A48" s="79"/>
      <c r="B48" s="6" t="s">
        <v>21</v>
      </c>
      <c r="C48" s="79" t="s">
        <v>236</v>
      </c>
      <c r="D48" s="9">
        <v>15198</v>
      </c>
      <c r="E48" s="10">
        <v>15205</v>
      </c>
      <c r="F48" s="10">
        <v>14812</v>
      </c>
      <c r="G48" s="12">
        <f t="shared" si="3"/>
        <v>0.9741532390660966</v>
      </c>
    </row>
    <row r="49" spans="1:7" ht="12.75">
      <c r="A49" s="79"/>
      <c r="B49" s="6" t="s">
        <v>23</v>
      </c>
      <c r="C49" s="79" t="s">
        <v>233</v>
      </c>
      <c r="D49" s="81">
        <v>3214</v>
      </c>
      <c r="E49" s="10">
        <f t="shared" si="2"/>
        <v>3214</v>
      </c>
      <c r="F49" s="10">
        <v>3042</v>
      </c>
      <c r="G49" s="12">
        <f t="shared" si="3"/>
        <v>0.9464841319228375</v>
      </c>
    </row>
    <row r="50" spans="1:7" ht="12.75">
      <c r="A50" s="79"/>
      <c r="B50" s="6" t="s">
        <v>25</v>
      </c>
      <c r="C50" s="79" t="s">
        <v>234</v>
      </c>
      <c r="D50" s="81">
        <v>2265</v>
      </c>
      <c r="E50" s="10">
        <f t="shared" si="2"/>
        <v>2265</v>
      </c>
      <c r="F50" s="10">
        <v>1929</v>
      </c>
      <c r="G50" s="12">
        <f t="shared" si="3"/>
        <v>0.8516556291390729</v>
      </c>
    </row>
    <row r="51" spans="1:7" ht="12.75">
      <c r="A51" s="79"/>
      <c r="B51" s="6" t="s">
        <v>27</v>
      </c>
      <c r="C51" s="79" t="s">
        <v>235</v>
      </c>
      <c r="D51" s="81">
        <v>605</v>
      </c>
      <c r="E51" s="10">
        <f t="shared" si="2"/>
        <v>605</v>
      </c>
      <c r="F51" s="10">
        <v>447</v>
      </c>
      <c r="G51" s="12">
        <f t="shared" si="3"/>
        <v>0.7388429752066116</v>
      </c>
    </row>
    <row r="52" spans="1:7" ht="12.75">
      <c r="A52" s="79"/>
      <c r="B52" s="6" t="s">
        <v>30</v>
      </c>
      <c r="C52" s="73" t="s">
        <v>229</v>
      </c>
      <c r="D52" s="14">
        <f>SUM(D48:D51)</f>
        <v>21282</v>
      </c>
      <c r="E52" s="14">
        <f>SUM(E48:E51)</f>
        <v>21289</v>
      </c>
      <c r="F52" s="14">
        <f>SUM(F48:F51)</f>
        <v>20230</v>
      </c>
      <c r="G52" s="15">
        <f t="shared" si="3"/>
        <v>0.9502560007515618</v>
      </c>
    </row>
    <row r="53" spans="1:7" ht="12.75">
      <c r="A53" s="82"/>
      <c r="B53" s="6" t="s">
        <v>32</v>
      </c>
      <c r="C53" s="86" t="s">
        <v>239</v>
      </c>
      <c r="D53" s="27">
        <f>D47+D52</f>
        <v>27798</v>
      </c>
      <c r="E53" s="27">
        <f>E47+E52</f>
        <v>27805</v>
      </c>
      <c r="F53" s="27">
        <f>F47+F52</f>
        <v>28310</v>
      </c>
      <c r="G53" s="28">
        <f t="shared" si="3"/>
        <v>1.0181622010429778</v>
      </c>
    </row>
    <row r="55" spans="6:7" ht="12.75">
      <c r="F55" s="169" t="s">
        <v>149</v>
      </c>
      <c r="G55" s="169"/>
    </row>
    <row r="56" spans="1:3" ht="12.75">
      <c r="A56" s="170" t="s">
        <v>240</v>
      </c>
      <c r="B56" s="170"/>
      <c r="C56" s="170"/>
    </row>
    <row r="57" spans="1:7" ht="26.25" customHeight="1">
      <c r="A57" s="171" t="s">
        <v>5</v>
      </c>
      <c r="B57" s="171"/>
      <c r="C57" s="172" t="s">
        <v>6</v>
      </c>
      <c r="D57" s="160" t="s">
        <v>7</v>
      </c>
      <c r="E57" s="158" t="s">
        <v>8</v>
      </c>
      <c r="F57" s="158" t="s">
        <v>9</v>
      </c>
      <c r="G57" s="158" t="s">
        <v>10</v>
      </c>
    </row>
    <row r="58" spans="1:7" ht="14.25" customHeight="1">
      <c r="A58" s="171"/>
      <c r="B58" s="171"/>
      <c r="C58" s="172"/>
      <c r="D58" s="160"/>
      <c r="E58" s="158"/>
      <c r="F58" s="158"/>
      <c r="G58" s="158"/>
    </row>
    <row r="59" spans="1:7" ht="12.75">
      <c r="A59" s="171"/>
      <c r="B59" s="171"/>
      <c r="C59" s="66" t="s">
        <v>11</v>
      </c>
      <c r="D59" s="77" t="s">
        <v>12</v>
      </c>
      <c r="E59" s="68" t="s">
        <v>13</v>
      </c>
      <c r="F59" s="69" t="s">
        <v>14</v>
      </c>
      <c r="G59" s="69" t="s">
        <v>15</v>
      </c>
    </row>
    <row r="60" spans="1:7" ht="12.75">
      <c r="A60" s="6"/>
      <c r="B60" s="6" t="s">
        <v>16</v>
      </c>
      <c r="C60" s="58" t="s">
        <v>94</v>
      </c>
      <c r="D60" s="9">
        <v>3115</v>
      </c>
      <c r="E60" s="9">
        <f aca="true" t="shared" si="4" ref="E60:E71">SUM(D60:D60)</f>
        <v>3115</v>
      </c>
      <c r="F60" s="10">
        <v>3002</v>
      </c>
      <c r="G60" s="12">
        <f>F60/E60</f>
        <v>0.9637239165329053</v>
      </c>
    </row>
    <row r="61" spans="1:7" ht="12.75">
      <c r="A61" s="6"/>
      <c r="B61" s="6" t="s">
        <v>71</v>
      </c>
      <c r="C61" s="18" t="s">
        <v>95</v>
      </c>
      <c r="D61" s="9">
        <v>2761</v>
      </c>
      <c r="E61" s="9">
        <f t="shared" si="4"/>
        <v>2761</v>
      </c>
      <c r="F61" s="10">
        <v>1795</v>
      </c>
      <c r="G61" s="12">
        <f aca="true" t="shared" si="5" ref="G61:G73">F61/E61</f>
        <v>0.6501267656646142</v>
      </c>
    </row>
    <row r="62" spans="1:7" ht="12.75">
      <c r="A62" s="6"/>
      <c r="B62" s="6" t="s">
        <v>19</v>
      </c>
      <c r="C62" s="18" t="s">
        <v>96</v>
      </c>
      <c r="D62" s="9">
        <v>7817</v>
      </c>
      <c r="E62" s="9">
        <f t="shared" si="4"/>
        <v>7817</v>
      </c>
      <c r="F62" s="10">
        <v>10129</v>
      </c>
      <c r="G62" s="12">
        <f t="shared" si="5"/>
        <v>1.2957656389919407</v>
      </c>
    </row>
    <row r="63" spans="1:7" ht="12.75">
      <c r="A63" s="6"/>
      <c r="B63" s="6" t="s">
        <v>21</v>
      </c>
      <c r="C63" s="18" t="s">
        <v>97</v>
      </c>
      <c r="D63" s="9">
        <v>315</v>
      </c>
      <c r="E63" s="9">
        <f t="shared" si="4"/>
        <v>315</v>
      </c>
      <c r="F63" s="10">
        <v>603</v>
      </c>
      <c r="G63" s="12">
        <f t="shared" si="5"/>
        <v>1.9142857142857144</v>
      </c>
    </row>
    <row r="64" spans="1:7" ht="12.75">
      <c r="A64" s="6"/>
      <c r="B64" s="6" t="s">
        <v>23</v>
      </c>
      <c r="C64" s="18" t="s">
        <v>88</v>
      </c>
      <c r="D64" s="9">
        <v>3782</v>
      </c>
      <c r="E64" s="9">
        <f t="shared" si="4"/>
        <v>3782</v>
      </c>
      <c r="F64" s="10">
        <v>4191</v>
      </c>
      <c r="G64" s="12">
        <f t="shared" si="5"/>
        <v>1.1081438392384981</v>
      </c>
    </row>
    <row r="65" spans="1:7" ht="12.75">
      <c r="A65" s="6"/>
      <c r="B65" s="6" t="s">
        <v>25</v>
      </c>
      <c r="C65" s="49" t="s">
        <v>241</v>
      </c>
      <c r="D65" s="78">
        <f>SUM(D59:D64)</f>
        <v>17790</v>
      </c>
      <c r="E65" s="78">
        <f>SUM(E59:E64)</f>
        <v>17790</v>
      </c>
      <c r="F65" s="78">
        <f>SUM(F59:F64)</f>
        <v>19720</v>
      </c>
      <c r="G65" s="15">
        <f t="shared" si="5"/>
        <v>1.108487914558741</v>
      </c>
    </row>
    <row r="66" spans="1:7" ht="12.75">
      <c r="A66" s="6"/>
      <c r="B66" s="6" t="s">
        <v>27</v>
      </c>
      <c r="C66" s="80" t="s">
        <v>236</v>
      </c>
      <c r="D66" s="81">
        <v>28992</v>
      </c>
      <c r="E66" s="9">
        <v>30852</v>
      </c>
      <c r="F66" s="10">
        <v>30981</v>
      </c>
      <c r="G66" s="152">
        <f t="shared" si="5"/>
        <v>1.0041812524309608</v>
      </c>
    </row>
    <row r="67" spans="1:7" ht="12.75">
      <c r="A67" s="6"/>
      <c r="B67" s="6" t="s">
        <v>30</v>
      </c>
      <c r="C67" s="80" t="s">
        <v>242</v>
      </c>
      <c r="D67" s="81">
        <v>3624</v>
      </c>
      <c r="E67" s="9">
        <f>SUM(D67:D67)</f>
        <v>3624</v>
      </c>
      <c r="F67" s="10">
        <v>3624</v>
      </c>
      <c r="G67" s="152">
        <f t="shared" si="5"/>
        <v>1</v>
      </c>
    </row>
    <row r="68" spans="1:7" ht="12.75">
      <c r="A68" s="79"/>
      <c r="B68" s="6" t="s">
        <v>32</v>
      </c>
      <c r="C68" s="80" t="s">
        <v>233</v>
      </c>
      <c r="D68" s="81">
        <v>7342</v>
      </c>
      <c r="E68" s="9">
        <f t="shared" si="4"/>
        <v>7342</v>
      </c>
      <c r="F68" s="10">
        <v>7376</v>
      </c>
      <c r="G68" s="12">
        <f t="shared" si="5"/>
        <v>1.004630890765459</v>
      </c>
    </row>
    <row r="69" spans="1:7" ht="12.75">
      <c r="A69" s="79"/>
      <c r="B69" s="6" t="s">
        <v>34</v>
      </c>
      <c r="C69" s="80" t="s">
        <v>234</v>
      </c>
      <c r="D69" s="81">
        <v>26034</v>
      </c>
      <c r="E69" s="9">
        <v>20829</v>
      </c>
      <c r="F69" s="10">
        <v>19908</v>
      </c>
      <c r="G69" s="12">
        <f t="shared" si="5"/>
        <v>0.9557828028229872</v>
      </c>
    </row>
    <row r="70" spans="1:7" ht="12.75">
      <c r="A70" s="79"/>
      <c r="B70" s="6" t="s">
        <v>36</v>
      </c>
      <c r="C70" s="80" t="s">
        <v>235</v>
      </c>
      <c r="D70" s="81">
        <v>14858</v>
      </c>
      <c r="E70" s="9">
        <v>17063</v>
      </c>
      <c r="F70" s="10">
        <v>18742</v>
      </c>
      <c r="G70" s="12">
        <f t="shared" si="5"/>
        <v>1.098400046885073</v>
      </c>
    </row>
    <row r="71" spans="1:7" ht="12.75">
      <c r="A71" s="79"/>
      <c r="B71" s="6" t="s">
        <v>38</v>
      </c>
      <c r="C71" s="80" t="s">
        <v>243</v>
      </c>
      <c r="D71" s="81">
        <v>485</v>
      </c>
      <c r="E71" s="9">
        <f t="shared" si="4"/>
        <v>485</v>
      </c>
      <c r="F71" s="10">
        <v>600</v>
      </c>
      <c r="G71" s="12">
        <f t="shared" si="5"/>
        <v>1.2371134020618557</v>
      </c>
    </row>
    <row r="72" spans="1:7" ht="12.75">
      <c r="A72" s="79"/>
      <c r="B72" s="6" t="s">
        <v>40</v>
      </c>
      <c r="C72" s="73" t="s">
        <v>229</v>
      </c>
      <c r="D72" s="78">
        <f>SUM(D66:D71)</f>
        <v>81335</v>
      </c>
      <c r="E72" s="78">
        <f>SUM(E66:E71)</f>
        <v>80195</v>
      </c>
      <c r="F72" s="78">
        <f>SUM(F66:F71)</f>
        <v>81231</v>
      </c>
      <c r="G72" s="15">
        <f t="shared" si="5"/>
        <v>1.0129185111291228</v>
      </c>
    </row>
    <row r="73" spans="1:7" ht="12.75">
      <c r="A73" s="86"/>
      <c r="B73" s="6" t="s">
        <v>41</v>
      </c>
      <c r="C73" s="83" t="s">
        <v>98</v>
      </c>
      <c r="D73" s="27">
        <f>D65+D72</f>
        <v>99125</v>
      </c>
      <c r="E73" s="27">
        <f>E65+E72</f>
        <v>97985</v>
      </c>
      <c r="F73" s="27">
        <f>F65+F72</f>
        <v>100951</v>
      </c>
      <c r="G73" s="28">
        <f t="shared" si="5"/>
        <v>1.0302699392764199</v>
      </c>
    </row>
    <row r="74" spans="1:7" ht="12.75">
      <c r="A74" s="87"/>
      <c r="B74" s="88"/>
      <c r="C74" s="89"/>
      <c r="D74" s="90"/>
      <c r="E74" s="90"/>
      <c r="F74" s="90"/>
      <c r="G74" s="91"/>
    </row>
    <row r="75" ht="12.75">
      <c r="C75" s="92"/>
    </row>
    <row r="76" spans="1:7" ht="24.75" customHeight="1">
      <c r="A76" s="93"/>
      <c r="B76" s="93"/>
      <c r="C76" s="93" t="s">
        <v>244</v>
      </c>
      <c r="D76" s="94">
        <f>D35+D72+D52+D17</f>
        <v>193670</v>
      </c>
      <c r="E76" s="94">
        <f>E35+E72+E52+E17</f>
        <v>194950</v>
      </c>
      <c r="F76" s="94">
        <f>F35+F72+F52+F17</f>
        <v>183946</v>
      </c>
      <c r="G76" s="95">
        <f>F76/E76</f>
        <v>0.9435547576301616</v>
      </c>
    </row>
  </sheetData>
  <sheetProtection selectLockedCells="1" selectUnlockedCells="1"/>
  <mergeCells count="32">
    <mergeCell ref="E10:E11"/>
    <mergeCell ref="F10:F11"/>
    <mergeCell ref="A9:C9"/>
    <mergeCell ref="A10:B12"/>
    <mergeCell ref="C10:C11"/>
    <mergeCell ref="D10:D11"/>
    <mergeCell ref="A1:G1"/>
    <mergeCell ref="A2:G2"/>
    <mergeCell ref="A4:G4"/>
    <mergeCell ref="A5:G5"/>
    <mergeCell ref="F42:F43"/>
    <mergeCell ref="G42:G43"/>
    <mergeCell ref="G10:G11"/>
    <mergeCell ref="A23:C23"/>
    <mergeCell ref="A24:B26"/>
    <mergeCell ref="C24:C25"/>
    <mergeCell ref="D24:D25"/>
    <mergeCell ref="E24:E25"/>
    <mergeCell ref="F24:F25"/>
    <mergeCell ref="G24:G25"/>
    <mergeCell ref="A41:C41"/>
    <mergeCell ref="A42:B44"/>
    <mergeCell ref="D42:D43"/>
    <mergeCell ref="E42:E43"/>
    <mergeCell ref="F55:G55"/>
    <mergeCell ref="A56:C56"/>
    <mergeCell ref="A57:B59"/>
    <mergeCell ref="C57:C58"/>
    <mergeCell ref="D57:D58"/>
    <mergeCell ref="E57:E58"/>
    <mergeCell ref="F57:F58"/>
    <mergeCell ref="G57:G58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29"/>
  <sheetViews>
    <sheetView showGridLines="0" zoomScalePageLayoutView="0" workbookViewId="0" topLeftCell="A1">
      <selection activeCell="A2" sqref="A2:H2"/>
    </sheetView>
  </sheetViews>
  <sheetFormatPr defaultColWidth="11.7109375" defaultRowHeight="12.75"/>
  <cols>
    <col min="1" max="1" width="3.7109375" style="1" customWidth="1"/>
    <col min="2" max="2" width="4.8515625" style="43" customWidth="1"/>
    <col min="3" max="3" width="31.7109375" style="1" customWidth="1"/>
    <col min="4" max="4" width="5.7109375" style="1" customWidth="1"/>
    <col min="5" max="5" width="11.140625" style="1" customWidth="1"/>
    <col min="6" max="7" width="11.7109375" style="1" customWidth="1"/>
    <col min="8" max="8" width="9.28125" style="1" customWidth="1"/>
    <col min="9" max="252" width="11.7109375" style="1" customWidth="1"/>
  </cols>
  <sheetData>
    <row r="1" spans="1:8" ht="12.75">
      <c r="A1" s="168" t="s">
        <v>245</v>
      </c>
      <c r="B1" s="168"/>
      <c r="C1" s="168"/>
      <c r="D1" s="168"/>
      <c r="E1" s="168"/>
      <c r="F1" s="168"/>
      <c r="G1" s="168"/>
      <c r="H1" s="168"/>
    </row>
    <row r="2" spans="1:8" ht="12.75">
      <c r="A2" s="163" t="s">
        <v>377</v>
      </c>
      <c r="B2" s="163"/>
      <c r="C2" s="163"/>
      <c r="D2" s="163"/>
      <c r="E2" s="163"/>
      <c r="F2" s="163"/>
      <c r="G2" s="163"/>
      <c r="H2" s="163"/>
    </row>
    <row r="3" spans="1:6" ht="12.75" customHeight="1">
      <c r="A3" s="175"/>
      <c r="B3" s="175"/>
      <c r="C3" s="175"/>
      <c r="D3" s="175"/>
      <c r="E3" s="175"/>
      <c r="F3" s="175"/>
    </row>
    <row r="4" spans="1:8" ht="12.75" customHeight="1">
      <c r="A4" s="156" t="s">
        <v>246</v>
      </c>
      <c r="B4" s="156"/>
      <c r="C4" s="156"/>
      <c r="D4" s="156"/>
      <c r="E4" s="156"/>
      <c r="F4" s="156"/>
      <c r="G4" s="156"/>
      <c r="H4" s="156"/>
    </row>
    <row r="5" spans="1:8" ht="12.75" customHeight="1">
      <c r="A5" s="156" t="s">
        <v>247</v>
      </c>
      <c r="B5" s="156"/>
      <c r="C5" s="156"/>
      <c r="D5" s="156"/>
      <c r="E5" s="156"/>
      <c r="F5" s="156"/>
      <c r="G5" s="156"/>
      <c r="H5" s="156"/>
    </row>
    <row r="6" spans="2:4" ht="12.75">
      <c r="B6" s="96"/>
      <c r="C6" s="96"/>
      <c r="D6" s="96"/>
    </row>
    <row r="7" spans="1:8" ht="12.75" customHeight="1">
      <c r="A7" s="176" t="s">
        <v>4</v>
      </c>
      <c r="B7" s="176"/>
      <c r="C7" s="176"/>
      <c r="D7" s="176"/>
      <c r="E7" s="176"/>
      <c r="F7" s="176"/>
      <c r="G7" s="176"/>
      <c r="H7" s="176"/>
    </row>
    <row r="8" spans="1:8" ht="36" customHeight="1">
      <c r="A8" s="158" t="s">
        <v>5</v>
      </c>
      <c r="B8" s="158"/>
      <c r="C8" s="158" t="s">
        <v>248</v>
      </c>
      <c r="D8" s="158" t="s">
        <v>249</v>
      </c>
      <c r="E8" s="158" t="s">
        <v>7</v>
      </c>
      <c r="F8" s="158" t="s">
        <v>8</v>
      </c>
      <c r="G8" s="158" t="s">
        <v>9</v>
      </c>
      <c r="H8" s="158" t="s">
        <v>10</v>
      </c>
    </row>
    <row r="9" spans="1:8" ht="12.75">
      <c r="A9" s="158"/>
      <c r="B9" s="158"/>
      <c r="C9" s="158"/>
      <c r="D9" s="158"/>
      <c r="E9" s="158"/>
      <c r="F9" s="158"/>
      <c r="G9" s="158"/>
      <c r="H9" s="158"/>
    </row>
    <row r="10" spans="1:8" ht="12.75">
      <c r="A10" s="32"/>
      <c r="B10" s="32"/>
      <c r="C10" s="32" t="s">
        <v>11</v>
      </c>
      <c r="D10" s="32" t="s">
        <v>12</v>
      </c>
      <c r="E10" s="47" t="s">
        <v>13</v>
      </c>
      <c r="F10" s="47" t="s">
        <v>250</v>
      </c>
      <c r="G10" s="10"/>
      <c r="H10" s="10"/>
    </row>
    <row r="11" spans="1:8" ht="12.75">
      <c r="A11" s="6" t="s">
        <v>16</v>
      </c>
      <c r="B11" s="97" t="s">
        <v>17</v>
      </c>
      <c r="C11" s="98" t="s">
        <v>251</v>
      </c>
      <c r="D11" s="99"/>
      <c r="E11" s="10"/>
      <c r="F11" s="10"/>
      <c r="G11" s="10"/>
      <c r="H11" s="10"/>
    </row>
    <row r="12" spans="1:8" ht="12.75">
      <c r="A12" s="6" t="s">
        <v>71</v>
      </c>
      <c r="B12" s="6" t="s">
        <v>16</v>
      </c>
      <c r="C12" s="17" t="s">
        <v>252</v>
      </c>
      <c r="D12" s="100"/>
      <c r="E12" s="17">
        <f>SUM(E13)</f>
        <v>1500</v>
      </c>
      <c r="F12" s="17">
        <f>SUM(F13)</f>
        <v>1500</v>
      </c>
      <c r="G12" s="17">
        <f>SUM(G13)</f>
        <v>1977</v>
      </c>
      <c r="H12" s="15">
        <f>G12/F12</f>
        <v>1.318</v>
      </c>
    </row>
    <row r="13" spans="1:8" ht="12.75">
      <c r="A13" s="6" t="s">
        <v>19</v>
      </c>
      <c r="B13" s="6"/>
      <c r="C13" s="18" t="s">
        <v>253</v>
      </c>
      <c r="D13" s="100"/>
      <c r="E13" s="10">
        <v>1500</v>
      </c>
      <c r="F13" s="18">
        <f>SUM(E13:E13)</f>
        <v>1500</v>
      </c>
      <c r="G13" s="10">
        <v>1977</v>
      </c>
      <c r="H13" s="12">
        <f aca="true" t="shared" si="0" ref="H13:H78">G13/F13</f>
        <v>1.318</v>
      </c>
    </row>
    <row r="14" spans="1:8" ht="12.75">
      <c r="A14" s="6" t="s">
        <v>21</v>
      </c>
      <c r="B14" s="6" t="s">
        <v>71</v>
      </c>
      <c r="C14" s="17" t="s">
        <v>254</v>
      </c>
      <c r="D14" s="101">
        <v>1</v>
      </c>
      <c r="E14" s="17">
        <f>SUM(E15:E17)</f>
        <v>5109</v>
      </c>
      <c r="F14" s="17">
        <f>SUM(F15:F17)</f>
        <v>5232</v>
      </c>
      <c r="G14" s="17">
        <f>SUM(G15:G17)</f>
        <v>5763</v>
      </c>
      <c r="H14" s="15">
        <f t="shared" si="0"/>
        <v>1.1014908256880733</v>
      </c>
    </row>
    <row r="15" spans="1:8" ht="12.75">
      <c r="A15" s="6" t="s">
        <v>23</v>
      </c>
      <c r="B15" s="6"/>
      <c r="C15" s="18" t="s">
        <v>72</v>
      </c>
      <c r="D15" s="100"/>
      <c r="E15" s="10">
        <v>2842</v>
      </c>
      <c r="F15" s="18">
        <v>2939</v>
      </c>
      <c r="G15" s="10">
        <v>2984</v>
      </c>
      <c r="H15" s="12">
        <f t="shared" si="0"/>
        <v>1.0153113303844845</v>
      </c>
    </row>
    <row r="16" spans="1:8" ht="12.75">
      <c r="A16" s="6" t="s">
        <v>25</v>
      </c>
      <c r="B16" s="6"/>
      <c r="C16" s="18" t="s">
        <v>73</v>
      </c>
      <c r="D16" s="100"/>
      <c r="E16" s="10">
        <v>767</v>
      </c>
      <c r="F16" s="18">
        <v>793</v>
      </c>
      <c r="G16" s="10">
        <v>764</v>
      </c>
      <c r="H16" s="12">
        <f t="shared" si="0"/>
        <v>0.9634300126103404</v>
      </c>
    </row>
    <row r="17" spans="1:8" ht="12.75">
      <c r="A17" s="6" t="s">
        <v>27</v>
      </c>
      <c r="B17" s="6"/>
      <c r="C17" s="18" t="s">
        <v>255</v>
      </c>
      <c r="D17" s="100"/>
      <c r="E17" s="10">
        <v>1500</v>
      </c>
      <c r="F17" s="18">
        <f>SUM(E17:E17)</f>
        <v>1500</v>
      </c>
      <c r="G17" s="10">
        <v>2015</v>
      </c>
      <c r="H17" s="12">
        <f t="shared" si="0"/>
        <v>1.3433333333333333</v>
      </c>
    </row>
    <row r="18" spans="1:8" ht="12.75">
      <c r="A18" s="6" t="s">
        <v>30</v>
      </c>
      <c r="B18" s="6" t="s">
        <v>19</v>
      </c>
      <c r="C18" s="17" t="s">
        <v>256</v>
      </c>
      <c r="D18" s="100"/>
      <c r="E18" s="17">
        <f>E19</f>
        <v>7400</v>
      </c>
      <c r="F18" s="17">
        <f>F19</f>
        <v>7400</v>
      </c>
      <c r="G18" s="17">
        <f>G19</f>
        <v>6755</v>
      </c>
      <c r="H18" s="15">
        <f t="shared" si="0"/>
        <v>0.9128378378378378</v>
      </c>
    </row>
    <row r="19" spans="1:8" ht="12.75">
      <c r="A19" s="6" t="s">
        <v>32</v>
      </c>
      <c r="B19" s="6"/>
      <c r="C19" s="18" t="s">
        <v>253</v>
      </c>
      <c r="D19" s="100"/>
      <c r="E19" s="10">
        <v>7400</v>
      </c>
      <c r="F19" s="18">
        <f>SUM(E19:E19)</f>
        <v>7400</v>
      </c>
      <c r="G19" s="10">
        <v>6755</v>
      </c>
      <c r="H19" s="12">
        <f t="shared" si="0"/>
        <v>0.9128378378378378</v>
      </c>
    </row>
    <row r="20" spans="1:8" ht="12.75">
      <c r="A20" s="6" t="s">
        <v>34</v>
      </c>
      <c r="B20" s="6" t="s">
        <v>21</v>
      </c>
      <c r="C20" s="17" t="s">
        <v>257</v>
      </c>
      <c r="D20" s="100"/>
      <c r="E20" s="17">
        <f>E21</f>
        <v>100</v>
      </c>
      <c r="F20" s="17">
        <f>F21</f>
        <v>100</v>
      </c>
      <c r="G20" s="17">
        <f>G21</f>
        <v>0</v>
      </c>
      <c r="H20" s="15">
        <f t="shared" si="0"/>
        <v>0</v>
      </c>
    </row>
    <row r="21" spans="1:8" ht="12.75">
      <c r="A21" s="6" t="s">
        <v>36</v>
      </c>
      <c r="B21" s="6"/>
      <c r="C21" s="18" t="s">
        <v>253</v>
      </c>
      <c r="D21" s="100"/>
      <c r="E21" s="10">
        <v>100</v>
      </c>
      <c r="F21" s="18">
        <f>SUM(E21:E21)</f>
        <v>100</v>
      </c>
      <c r="G21" s="10">
        <v>0</v>
      </c>
      <c r="H21" s="12">
        <f t="shared" si="0"/>
        <v>0</v>
      </c>
    </row>
    <row r="22" spans="1:8" ht="12.75">
      <c r="A22" s="6" t="s">
        <v>38</v>
      </c>
      <c r="B22" s="6" t="s">
        <v>23</v>
      </c>
      <c r="C22" s="17" t="s">
        <v>258</v>
      </c>
      <c r="D22" s="102">
        <v>11</v>
      </c>
      <c r="E22" s="17">
        <f>SUM(E23:E25)</f>
        <v>50761</v>
      </c>
      <c r="F22" s="17">
        <f>SUM(F23:F25)</f>
        <v>54514</v>
      </c>
      <c r="G22" s="17">
        <f>SUM(G23:G25)</f>
        <v>58876</v>
      </c>
      <c r="H22" s="15">
        <f t="shared" si="0"/>
        <v>1.080016142642257</v>
      </c>
    </row>
    <row r="23" spans="1:8" ht="12.75">
      <c r="A23" s="6" t="s">
        <v>40</v>
      </c>
      <c r="B23" s="6"/>
      <c r="C23" s="18" t="s">
        <v>72</v>
      </c>
      <c r="D23" s="100"/>
      <c r="E23" s="10">
        <v>17921</v>
      </c>
      <c r="F23" s="18">
        <v>19239</v>
      </c>
      <c r="G23" s="10">
        <v>18944</v>
      </c>
      <c r="H23" s="12">
        <f t="shared" si="0"/>
        <v>0.9846665627111596</v>
      </c>
    </row>
    <row r="24" spans="1:8" ht="12.75">
      <c r="A24" s="6" t="s">
        <v>41</v>
      </c>
      <c r="B24" s="6"/>
      <c r="C24" s="18" t="s">
        <v>73</v>
      </c>
      <c r="D24" s="100"/>
      <c r="E24" s="10">
        <v>4840</v>
      </c>
      <c r="F24" s="18">
        <v>5197</v>
      </c>
      <c r="G24" s="10">
        <v>4960</v>
      </c>
      <c r="H24" s="12">
        <f t="shared" si="0"/>
        <v>0.9543967673657879</v>
      </c>
    </row>
    <row r="25" spans="1:8" ht="12.75">
      <c r="A25" s="6" t="s">
        <v>44</v>
      </c>
      <c r="B25" s="6"/>
      <c r="C25" s="18" t="s">
        <v>255</v>
      </c>
      <c r="D25" s="100"/>
      <c r="E25" s="10">
        <v>28000</v>
      </c>
      <c r="F25" s="18">
        <v>30078</v>
      </c>
      <c r="G25" s="10">
        <v>34972</v>
      </c>
      <c r="H25" s="12">
        <f t="shared" si="0"/>
        <v>1.162710286588204</v>
      </c>
    </row>
    <row r="26" spans="1:8" ht="12.75">
      <c r="A26" s="6" t="s">
        <v>47</v>
      </c>
      <c r="B26" s="6" t="s">
        <v>25</v>
      </c>
      <c r="C26" s="17" t="s">
        <v>259</v>
      </c>
      <c r="D26" s="101">
        <v>1</v>
      </c>
      <c r="E26" s="17">
        <f>SUM(E27:E29)</f>
        <v>1608</v>
      </c>
      <c r="F26" s="17">
        <f>SUM(F27:F29)</f>
        <v>1608</v>
      </c>
      <c r="G26" s="17">
        <f>SUM(G27:G29)</f>
        <v>1734</v>
      </c>
      <c r="H26" s="15">
        <f t="shared" si="0"/>
        <v>1.078358208955224</v>
      </c>
    </row>
    <row r="27" spans="1:8" ht="12.75">
      <c r="A27" s="6" t="s">
        <v>50</v>
      </c>
      <c r="B27" s="6"/>
      <c r="C27" s="18" t="s">
        <v>72</v>
      </c>
      <c r="D27" s="100"/>
      <c r="E27" s="10">
        <v>558</v>
      </c>
      <c r="F27" s="18">
        <f>SUM(E27:E27)</f>
        <v>558</v>
      </c>
      <c r="G27" s="10">
        <v>550</v>
      </c>
      <c r="H27" s="12">
        <f t="shared" si="0"/>
        <v>0.985663082437276</v>
      </c>
    </row>
    <row r="28" spans="1:8" ht="12.75">
      <c r="A28" s="6" t="s">
        <v>52</v>
      </c>
      <c r="B28" s="6"/>
      <c r="C28" s="18" t="s">
        <v>73</v>
      </c>
      <c r="D28" s="100"/>
      <c r="E28" s="10">
        <v>150</v>
      </c>
      <c r="F28" s="18">
        <f>SUM(E28:E28)</f>
        <v>150</v>
      </c>
      <c r="G28" s="10">
        <v>148</v>
      </c>
      <c r="H28" s="12">
        <f t="shared" si="0"/>
        <v>0.9866666666666667</v>
      </c>
    </row>
    <row r="29" spans="1:8" ht="12.75">
      <c r="A29" s="6" t="s">
        <v>54</v>
      </c>
      <c r="B29" s="6"/>
      <c r="C29" s="18" t="s">
        <v>255</v>
      </c>
      <c r="D29" s="100"/>
      <c r="E29" s="10">
        <v>900</v>
      </c>
      <c r="F29" s="18">
        <f>SUM(E29:E29)</f>
        <v>900</v>
      </c>
      <c r="G29" s="10">
        <v>1036</v>
      </c>
      <c r="H29" s="12">
        <f t="shared" si="0"/>
        <v>1.1511111111111112</v>
      </c>
    </row>
    <row r="30" spans="1:8" ht="12.75">
      <c r="A30" s="6" t="s">
        <v>55</v>
      </c>
      <c r="B30" s="6" t="s">
        <v>27</v>
      </c>
      <c r="C30" s="17" t="s">
        <v>260</v>
      </c>
      <c r="D30" s="100"/>
      <c r="E30" s="17">
        <f>E31</f>
        <v>13000</v>
      </c>
      <c r="F30" s="17">
        <f>F31</f>
        <v>13000</v>
      </c>
      <c r="G30" s="17">
        <f>G31</f>
        <v>10155</v>
      </c>
      <c r="H30" s="15">
        <f t="shared" si="0"/>
        <v>0.7811538461538462</v>
      </c>
    </row>
    <row r="31" spans="1:8" ht="12.75">
      <c r="A31" s="6" t="s">
        <v>58</v>
      </c>
      <c r="B31" s="6"/>
      <c r="C31" s="18" t="s">
        <v>253</v>
      </c>
      <c r="D31" s="100"/>
      <c r="E31" s="10">
        <v>13000</v>
      </c>
      <c r="F31" s="18">
        <f>SUM(E31:E31)</f>
        <v>13000</v>
      </c>
      <c r="G31" s="10">
        <v>10155</v>
      </c>
      <c r="H31" s="12">
        <f t="shared" si="0"/>
        <v>0.7811538461538462</v>
      </c>
    </row>
    <row r="32" spans="1:8" ht="12.75">
      <c r="A32" s="6" t="s">
        <v>60</v>
      </c>
      <c r="B32" s="6" t="s">
        <v>30</v>
      </c>
      <c r="C32" s="17" t="s">
        <v>261</v>
      </c>
      <c r="D32" s="100"/>
      <c r="E32" s="17">
        <f>E33</f>
        <v>1000</v>
      </c>
      <c r="F32" s="17">
        <f>F33</f>
        <v>1000</v>
      </c>
      <c r="G32" s="17">
        <f>G33</f>
        <v>700</v>
      </c>
      <c r="H32" s="15">
        <f t="shared" si="0"/>
        <v>0.7</v>
      </c>
    </row>
    <row r="33" spans="1:8" ht="12.75">
      <c r="A33" s="6" t="s">
        <v>63</v>
      </c>
      <c r="B33" s="6"/>
      <c r="C33" s="18" t="s">
        <v>253</v>
      </c>
      <c r="D33" s="100"/>
      <c r="E33" s="10">
        <v>1000</v>
      </c>
      <c r="F33" s="18">
        <f>SUM(E33:E33)</f>
        <v>1000</v>
      </c>
      <c r="G33" s="10">
        <v>700</v>
      </c>
      <c r="H33" s="12">
        <f t="shared" si="0"/>
        <v>0.7</v>
      </c>
    </row>
    <row r="34" spans="1:8" ht="12.75">
      <c r="A34" s="6" t="s">
        <v>67</v>
      </c>
      <c r="B34" s="6" t="s">
        <v>32</v>
      </c>
      <c r="C34" s="17" t="s">
        <v>262</v>
      </c>
      <c r="D34" s="100"/>
      <c r="E34" s="17">
        <f>E35</f>
        <v>1000</v>
      </c>
      <c r="F34" s="17">
        <f>F35</f>
        <v>1000</v>
      </c>
      <c r="G34" s="17">
        <f>G35</f>
        <v>419</v>
      </c>
      <c r="H34" s="15">
        <f t="shared" si="0"/>
        <v>0.419</v>
      </c>
    </row>
    <row r="35" spans="1:8" ht="12.75">
      <c r="A35" s="6" t="s">
        <v>106</v>
      </c>
      <c r="B35" s="6"/>
      <c r="C35" s="18" t="s">
        <v>253</v>
      </c>
      <c r="D35" s="100"/>
      <c r="E35" s="10">
        <v>1000</v>
      </c>
      <c r="F35" s="18">
        <f>SUM(E35:E35)</f>
        <v>1000</v>
      </c>
      <c r="G35" s="10">
        <v>419</v>
      </c>
      <c r="H35" s="12">
        <f t="shared" si="0"/>
        <v>0.419</v>
      </c>
    </row>
    <row r="36" spans="1:8" ht="12.75">
      <c r="A36" s="6" t="s">
        <v>108</v>
      </c>
      <c r="B36" s="6" t="s">
        <v>34</v>
      </c>
      <c r="C36" s="17" t="s">
        <v>263</v>
      </c>
      <c r="D36" s="102">
        <v>1</v>
      </c>
      <c r="E36" s="17">
        <f>SUM(E37:E39)</f>
        <v>4462</v>
      </c>
      <c r="F36" s="17">
        <f>SUM(F37:F39)</f>
        <v>4602</v>
      </c>
      <c r="G36" s="17">
        <f>SUM(G37:G39)</f>
        <v>4194</v>
      </c>
      <c r="H36" s="15">
        <f t="shared" si="0"/>
        <v>0.9113428943937418</v>
      </c>
    </row>
    <row r="37" spans="1:8" ht="12.75">
      <c r="A37" s="6" t="s">
        <v>110</v>
      </c>
      <c r="B37" s="6"/>
      <c r="C37" s="18" t="s">
        <v>72</v>
      </c>
      <c r="D37" s="100"/>
      <c r="E37" s="10">
        <v>2568</v>
      </c>
      <c r="F37" s="18">
        <v>2678</v>
      </c>
      <c r="G37" s="10">
        <v>2676</v>
      </c>
      <c r="H37" s="12">
        <f t="shared" si="0"/>
        <v>0.9992531740104555</v>
      </c>
    </row>
    <row r="38" spans="1:8" ht="12.75">
      <c r="A38" s="6" t="s">
        <v>112</v>
      </c>
      <c r="B38" s="6"/>
      <c r="C38" s="18" t="s">
        <v>73</v>
      </c>
      <c r="D38" s="100"/>
      <c r="E38" s="10">
        <v>694</v>
      </c>
      <c r="F38" s="18">
        <v>724</v>
      </c>
      <c r="G38" s="10">
        <v>689</v>
      </c>
      <c r="H38" s="12">
        <f t="shared" si="0"/>
        <v>0.9516574585635359</v>
      </c>
    </row>
    <row r="39" spans="1:8" ht="12.75">
      <c r="A39" s="6" t="s">
        <v>114</v>
      </c>
      <c r="B39" s="6"/>
      <c r="C39" s="18" t="s">
        <v>255</v>
      </c>
      <c r="D39" s="100"/>
      <c r="E39" s="10">
        <v>1200</v>
      </c>
      <c r="F39" s="18">
        <f>SUM(E39:E39)</f>
        <v>1200</v>
      </c>
      <c r="G39" s="10">
        <v>829</v>
      </c>
      <c r="H39" s="12">
        <f t="shared" si="0"/>
        <v>0.6908333333333333</v>
      </c>
    </row>
    <row r="40" spans="1:8" ht="12.75">
      <c r="A40" s="6" t="s">
        <v>116</v>
      </c>
      <c r="B40" s="6" t="s">
        <v>36</v>
      </c>
      <c r="C40" s="17" t="s">
        <v>264</v>
      </c>
      <c r="D40" s="101">
        <v>6</v>
      </c>
      <c r="E40" s="17">
        <f>SUM(E41:E43)</f>
        <v>2540</v>
      </c>
      <c r="F40" s="17">
        <f>SUM(F41:F43)</f>
        <v>6586</v>
      </c>
      <c r="G40" s="17">
        <f>SUM(G41:G43)</f>
        <v>5261</v>
      </c>
      <c r="H40" s="15">
        <f t="shared" si="0"/>
        <v>0.7988156696021864</v>
      </c>
    </row>
    <row r="41" spans="1:8" ht="12.75">
      <c r="A41" s="6" t="s">
        <v>118</v>
      </c>
      <c r="B41" s="6"/>
      <c r="C41" s="18" t="s">
        <v>72</v>
      </c>
      <c r="D41" s="100"/>
      <c r="E41" s="10">
        <v>2000</v>
      </c>
      <c r="F41" s="18">
        <v>5230</v>
      </c>
      <c r="G41" s="10">
        <v>4175</v>
      </c>
      <c r="H41" s="12">
        <f t="shared" si="0"/>
        <v>0.7982791586998088</v>
      </c>
    </row>
    <row r="42" spans="1:8" ht="12.75">
      <c r="A42" s="6" t="s">
        <v>119</v>
      </c>
      <c r="B42" s="6"/>
      <c r="C42" s="18" t="s">
        <v>73</v>
      </c>
      <c r="D42" s="100"/>
      <c r="E42" s="10">
        <v>540</v>
      </c>
      <c r="F42" s="18">
        <v>984</v>
      </c>
      <c r="G42" s="10">
        <v>579</v>
      </c>
      <c r="H42" s="12">
        <f t="shared" si="0"/>
        <v>0.5884146341463414</v>
      </c>
    </row>
    <row r="43" spans="1:8" ht="12.75">
      <c r="A43" s="6" t="s">
        <v>121</v>
      </c>
      <c r="B43" s="6"/>
      <c r="C43" s="18" t="s">
        <v>255</v>
      </c>
      <c r="D43" s="100"/>
      <c r="E43" s="10"/>
      <c r="F43" s="18">
        <v>372</v>
      </c>
      <c r="G43" s="10">
        <v>507</v>
      </c>
      <c r="H43" s="12"/>
    </row>
    <row r="44" spans="1:8" ht="12.75">
      <c r="A44" s="6" t="s">
        <v>123</v>
      </c>
      <c r="B44" s="6" t="s">
        <v>38</v>
      </c>
      <c r="C44" s="17" t="s">
        <v>265</v>
      </c>
      <c r="D44" s="100"/>
      <c r="E44" s="17">
        <f>E45</f>
        <v>200</v>
      </c>
      <c r="F44" s="17">
        <f>F45</f>
        <v>200</v>
      </c>
      <c r="G44" s="17">
        <f>G45</f>
        <v>2</v>
      </c>
      <c r="H44" s="15">
        <f t="shared" si="0"/>
        <v>0.01</v>
      </c>
    </row>
    <row r="45" spans="1:8" ht="12.75">
      <c r="A45" s="6" t="s">
        <v>125</v>
      </c>
      <c r="B45" s="6"/>
      <c r="C45" s="18" t="s">
        <v>253</v>
      </c>
      <c r="D45" s="100"/>
      <c r="E45" s="10">
        <v>200</v>
      </c>
      <c r="F45" s="18">
        <f>SUM(E45:E45)</f>
        <v>200</v>
      </c>
      <c r="G45" s="10">
        <v>2</v>
      </c>
      <c r="H45" s="12">
        <f t="shared" si="0"/>
        <v>0.01</v>
      </c>
    </row>
    <row r="46" spans="1:8" ht="12.75">
      <c r="A46" s="6" t="s">
        <v>126</v>
      </c>
      <c r="B46" s="103"/>
      <c r="C46" s="104"/>
      <c r="D46" s="105"/>
      <c r="E46" s="10"/>
      <c r="F46" s="17"/>
      <c r="G46" s="167" t="s">
        <v>245</v>
      </c>
      <c r="H46" s="167"/>
    </row>
    <row r="47" spans="1:8" ht="12.75">
      <c r="A47" s="6" t="s">
        <v>128</v>
      </c>
      <c r="B47" s="6" t="s">
        <v>40</v>
      </c>
      <c r="C47" s="17" t="s">
        <v>266</v>
      </c>
      <c r="D47" s="101">
        <v>4</v>
      </c>
      <c r="E47" s="17">
        <f>SUM(E48:E50)</f>
        <v>20110</v>
      </c>
      <c r="F47" s="17">
        <f>SUM(F48:F50)</f>
        <v>24505</v>
      </c>
      <c r="G47" s="17">
        <f>SUM(G48:G50)</f>
        <v>35004</v>
      </c>
      <c r="H47" s="15">
        <f t="shared" si="0"/>
        <v>1.428443174862273</v>
      </c>
    </row>
    <row r="48" spans="1:8" ht="12.75">
      <c r="A48" s="6" t="s">
        <v>130</v>
      </c>
      <c r="B48" s="6"/>
      <c r="C48" s="18" t="s">
        <v>72</v>
      </c>
      <c r="D48" s="100"/>
      <c r="E48" s="10">
        <v>10325</v>
      </c>
      <c r="F48" s="18">
        <v>10479</v>
      </c>
      <c r="G48" s="10">
        <v>6076</v>
      </c>
      <c r="H48" s="12">
        <f t="shared" si="0"/>
        <v>0.5798263193052772</v>
      </c>
    </row>
    <row r="49" spans="1:8" ht="12.75">
      <c r="A49" s="6" t="s">
        <v>131</v>
      </c>
      <c r="B49" s="6"/>
      <c r="C49" s="18" t="s">
        <v>73</v>
      </c>
      <c r="D49" s="100"/>
      <c r="E49" s="10">
        <v>2785</v>
      </c>
      <c r="F49" s="18">
        <v>2826</v>
      </c>
      <c r="G49" s="10">
        <v>1562</v>
      </c>
      <c r="H49" s="12">
        <f t="shared" si="0"/>
        <v>0.5527246992215145</v>
      </c>
    </row>
    <row r="50" spans="1:8" ht="12.75">
      <c r="A50" s="6" t="s">
        <v>133</v>
      </c>
      <c r="B50" s="6"/>
      <c r="C50" s="18" t="s">
        <v>255</v>
      </c>
      <c r="D50" s="100"/>
      <c r="E50" s="10">
        <v>7000</v>
      </c>
      <c r="F50" s="18">
        <v>11200</v>
      </c>
      <c r="G50" s="10">
        <v>27366</v>
      </c>
      <c r="H50" s="12">
        <f t="shared" si="0"/>
        <v>2.443392857142857</v>
      </c>
    </row>
    <row r="51" spans="1:8" ht="12.75">
      <c r="A51" s="6" t="s">
        <v>135</v>
      </c>
      <c r="B51" s="6"/>
      <c r="C51" s="10" t="s">
        <v>267</v>
      </c>
      <c r="D51" s="100"/>
      <c r="E51" s="10"/>
      <c r="F51" s="18"/>
      <c r="G51" s="10">
        <v>3950</v>
      </c>
      <c r="H51" s="12"/>
    </row>
    <row r="52" spans="1:8" ht="12.75">
      <c r="A52" s="6" t="s">
        <v>137</v>
      </c>
      <c r="B52" s="6"/>
      <c r="C52" s="10" t="s">
        <v>268</v>
      </c>
      <c r="D52" s="100"/>
      <c r="E52" s="10"/>
      <c r="F52" s="18"/>
      <c r="G52" s="10">
        <v>11230</v>
      </c>
      <c r="H52" s="12"/>
    </row>
    <row r="53" spans="1:8" ht="12.75">
      <c r="A53" s="6" t="s">
        <v>139</v>
      </c>
      <c r="B53" s="6" t="s">
        <v>41</v>
      </c>
      <c r="C53" s="17" t="s">
        <v>269</v>
      </c>
      <c r="D53" s="100"/>
      <c r="E53" s="17">
        <f>E54</f>
        <v>450</v>
      </c>
      <c r="F53" s="17">
        <f>F54</f>
        <v>450</v>
      </c>
      <c r="G53" s="17">
        <f>G54</f>
        <v>1098</v>
      </c>
      <c r="H53" s="15">
        <f t="shared" si="0"/>
        <v>2.44</v>
      </c>
    </row>
    <row r="54" spans="1:8" ht="12.75">
      <c r="A54" s="6" t="s">
        <v>140</v>
      </c>
      <c r="B54" s="6"/>
      <c r="C54" s="18" t="s">
        <v>253</v>
      </c>
      <c r="D54" s="100"/>
      <c r="E54" s="10">
        <v>450</v>
      </c>
      <c r="F54" s="18">
        <f>SUM(E54:E54)</f>
        <v>450</v>
      </c>
      <c r="G54" s="10">
        <v>1098</v>
      </c>
      <c r="H54" s="12">
        <f t="shared" si="0"/>
        <v>2.44</v>
      </c>
    </row>
    <row r="55" spans="1:8" ht="12.75">
      <c r="A55" s="6" t="s">
        <v>141</v>
      </c>
      <c r="B55" s="6" t="s">
        <v>44</v>
      </c>
      <c r="C55" s="17" t="s">
        <v>270</v>
      </c>
      <c r="D55" s="101">
        <v>5</v>
      </c>
      <c r="E55" s="17">
        <f>SUM(E56:E58)</f>
        <v>18551</v>
      </c>
      <c r="F55" s="17">
        <f>SUM(F56:F58)</f>
        <v>19457</v>
      </c>
      <c r="G55" s="17">
        <f>SUM(G56:G58)</f>
        <v>20677</v>
      </c>
      <c r="H55" s="15">
        <f t="shared" si="0"/>
        <v>1.0627023693272344</v>
      </c>
    </row>
    <row r="56" spans="1:8" ht="12.75">
      <c r="A56" s="6" t="s">
        <v>143</v>
      </c>
      <c r="B56" s="6"/>
      <c r="C56" s="18" t="s">
        <v>72</v>
      </c>
      <c r="D56" s="100"/>
      <c r="E56" s="10">
        <v>5946</v>
      </c>
      <c r="F56" s="18">
        <v>6029</v>
      </c>
      <c r="G56" s="10">
        <v>4664</v>
      </c>
      <c r="H56" s="12">
        <f t="shared" si="0"/>
        <v>0.773594294244485</v>
      </c>
    </row>
    <row r="57" spans="1:8" ht="12.75">
      <c r="A57" s="6" t="s">
        <v>145</v>
      </c>
      <c r="B57" s="6"/>
      <c r="C57" s="18" t="s">
        <v>73</v>
      </c>
      <c r="D57" s="100"/>
      <c r="E57" s="10">
        <v>1605</v>
      </c>
      <c r="F57" s="18">
        <v>1628</v>
      </c>
      <c r="G57" s="10">
        <v>1112</v>
      </c>
      <c r="H57" s="12">
        <f t="shared" si="0"/>
        <v>0.683046683046683</v>
      </c>
    </row>
    <row r="58" spans="1:8" ht="12.75">
      <c r="A58" s="6" t="s">
        <v>147</v>
      </c>
      <c r="B58" s="6"/>
      <c r="C58" s="18" t="s">
        <v>255</v>
      </c>
      <c r="D58" s="100"/>
      <c r="E58" s="10">
        <v>11000</v>
      </c>
      <c r="F58" s="18">
        <v>11800</v>
      </c>
      <c r="G58" s="10">
        <v>14901</v>
      </c>
      <c r="H58" s="12">
        <f t="shared" si="0"/>
        <v>1.2627966101694916</v>
      </c>
    </row>
    <row r="59" spans="1:8" ht="12.75">
      <c r="A59" s="6" t="s">
        <v>148</v>
      </c>
      <c r="B59" s="40"/>
      <c r="C59" s="106" t="s">
        <v>271</v>
      </c>
      <c r="D59" s="107">
        <f>SUM(D11:D58)</f>
        <v>29</v>
      </c>
      <c r="E59" s="55">
        <f>SUM(E60:E62)</f>
        <v>127791</v>
      </c>
      <c r="F59" s="55">
        <f>SUM(F60:F62)</f>
        <v>141154</v>
      </c>
      <c r="G59" s="55">
        <f>SUM(G60:G62)</f>
        <v>152615</v>
      </c>
      <c r="H59" s="28">
        <f t="shared" si="0"/>
        <v>1.0811950068719272</v>
      </c>
    </row>
    <row r="60" spans="1:8" ht="12.75">
      <c r="A60" s="6" t="s">
        <v>150</v>
      </c>
      <c r="B60" s="48"/>
      <c r="C60" s="54" t="s">
        <v>72</v>
      </c>
      <c r="D60" s="108"/>
      <c r="E60" s="109">
        <f>SUM(E15,E23,E27,E37,E48,E56,E41)</f>
        <v>42160</v>
      </c>
      <c r="F60" s="109">
        <f>SUM(F15,F23,F27,F37,F48,F56,F41)</f>
        <v>47152</v>
      </c>
      <c r="G60" s="109">
        <f>SUM(G15,G23,G27,G37,G48,G56,G41)</f>
        <v>40069</v>
      </c>
      <c r="H60" s="12">
        <f t="shared" si="0"/>
        <v>0.8497836783169325</v>
      </c>
    </row>
    <row r="61" spans="1:8" ht="12.75">
      <c r="A61" s="6" t="s">
        <v>151</v>
      </c>
      <c r="B61" s="48"/>
      <c r="C61" s="54" t="s">
        <v>73</v>
      </c>
      <c r="D61" s="108"/>
      <c r="E61" s="109">
        <f>E16+E24+E28+E38+E42+E49+E57</f>
        <v>11381</v>
      </c>
      <c r="F61" s="109">
        <f>F16+F24+F28+F38+F42+F49+F57</f>
        <v>12302</v>
      </c>
      <c r="G61" s="109">
        <f>G16+G24+G28+G38+G42+G49+G57</f>
        <v>9814</v>
      </c>
      <c r="H61" s="12">
        <f t="shared" si="0"/>
        <v>0.7977564623638432</v>
      </c>
    </row>
    <row r="62" spans="1:8" ht="12.75">
      <c r="A62" s="6" t="s">
        <v>153</v>
      </c>
      <c r="B62" s="48"/>
      <c r="C62" s="54" t="s">
        <v>255</v>
      </c>
      <c r="D62" s="108"/>
      <c r="E62" s="54">
        <f>SUM(E13,E17,E19,E21,E25,E29,E31,E33,E35,E39,E45,E50,E54,E58,E43)</f>
        <v>74250</v>
      </c>
      <c r="F62" s="54">
        <f>SUM(F13,F17,F19,F21,F25,F29,F31,F33,F35,F39,F45,F50,F54,F58,F43)</f>
        <v>81700</v>
      </c>
      <c r="G62" s="54">
        <f>SUM(G13,G17,G19,G21,G25,G29,G31,G33,G35,G39,G45,G50,G54,G58,G43)</f>
        <v>102732</v>
      </c>
      <c r="H62" s="12">
        <f t="shared" si="0"/>
        <v>1.2574296205630355</v>
      </c>
    </row>
    <row r="63" spans="1:8" ht="12.75">
      <c r="A63" s="6" t="s">
        <v>155</v>
      </c>
      <c r="B63" s="48"/>
      <c r="C63" s="54"/>
      <c r="D63" s="108"/>
      <c r="E63" s="10"/>
      <c r="F63" s="17"/>
      <c r="G63" s="10"/>
      <c r="H63" s="12"/>
    </row>
    <row r="64" spans="1:8" ht="12.75">
      <c r="A64" s="6" t="s">
        <v>157</v>
      </c>
      <c r="B64" s="48" t="s">
        <v>28</v>
      </c>
      <c r="C64" s="49" t="s">
        <v>227</v>
      </c>
      <c r="D64" s="108"/>
      <c r="E64" s="10"/>
      <c r="F64" s="17"/>
      <c r="G64" s="10"/>
      <c r="H64" s="12"/>
    </row>
    <row r="65" spans="1:8" ht="12.75">
      <c r="A65" s="6" t="s">
        <v>158</v>
      </c>
      <c r="B65" s="110" t="s">
        <v>16</v>
      </c>
      <c r="C65" s="55" t="s">
        <v>272</v>
      </c>
      <c r="D65" s="111">
        <v>12</v>
      </c>
      <c r="E65" s="55">
        <f>SUM(E66:E68)</f>
        <v>74580</v>
      </c>
      <c r="F65" s="55">
        <f>SUM(F66:F68)</f>
        <v>75574</v>
      </c>
      <c r="G65" s="55">
        <f>SUM(G66:G68)</f>
        <v>63248</v>
      </c>
      <c r="H65" s="28">
        <f t="shared" si="0"/>
        <v>0.8369015799084342</v>
      </c>
    </row>
    <row r="66" spans="1:8" ht="12.75">
      <c r="A66" s="6" t="s">
        <v>160</v>
      </c>
      <c r="B66" s="48"/>
      <c r="C66" s="54" t="s">
        <v>72</v>
      </c>
      <c r="D66" s="108"/>
      <c r="E66" s="109">
        <v>40520</v>
      </c>
      <c r="F66" s="54">
        <v>41304</v>
      </c>
      <c r="G66" s="109">
        <v>41359</v>
      </c>
      <c r="H66" s="12">
        <f t="shared" si="0"/>
        <v>1.0013315901607593</v>
      </c>
    </row>
    <row r="67" spans="1:8" ht="12.75">
      <c r="A67" s="6" t="s">
        <v>162</v>
      </c>
      <c r="B67" s="48"/>
      <c r="C67" s="54" t="s">
        <v>73</v>
      </c>
      <c r="D67" s="108"/>
      <c r="E67" s="109">
        <v>10940</v>
      </c>
      <c r="F67" s="54">
        <v>11150</v>
      </c>
      <c r="G67" s="109">
        <v>10320</v>
      </c>
      <c r="H67" s="12">
        <f t="shared" si="0"/>
        <v>0.9255605381165919</v>
      </c>
    </row>
    <row r="68" spans="1:8" ht="12.75">
      <c r="A68" s="6" t="s">
        <v>164</v>
      </c>
      <c r="B68" s="48"/>
      <c r="C68" s="54" t="s">
        <v>255</v>
      </c>
      <c r="D68" s="108"/>
      <c r="E68" s="109">
        <v>23120</v>
      </c>
      <c r="F68" s="54">
        <v>23120</v>
      </c>
      <c r="G68" s="109">
        <v>11569</v>
      </c>
      <c r="H68" s="12">
        <f t="shared" si="0"/>
        <v>0.5003892733564014</v>
      </c>
    </row>
    <row r="69" spans="1:8" ht="12.75">
      <c r="A69" s="6" t="s">
        <v>166</v>
      </c>
      <c r="B69" s="48"/>
      <c r="C69" s="54"/>
      <c r="D69" s="108"/>
      <c r="E69" s="10"/>
      <c r="F69" s="17"/>
      <c r="G69" s="10"/>
      <c r="H69" s="12"/>
    </row>
    <row r="70" spans="1:8" ht="12.75">
      <c r="A70" s="6" t="s">
        <v>167</v>
      </c>
      <c r="B70" s="6" t="s">
        <v>42</v>
      </c>
      <c r="C70" s="17" t="s">
        <v>273</v>
      </c>
      <c r="D70" s="100"/>
      <c r="E70" s="10"/>
      <c r="F70" s="17"/>
      <c r="G70" s="10"/>
      <c r="H70" s="12"/>
    </row>
    <row r="71" spans="1:8" ht="12.75">
      <c r="A71" s="6" t="s">
        <v>168</v>
      </c>
      <c r="B71" s="6" t="s">
        <v>16</v>
      </c>
      <c r="C71" s="17" t="s">
        <v>274</v>
      </c>
      <c r="D71" s="101">
        <v>5</v>
      </c>
      <c r="E71" s="17">
        <f>SUM(E72:E74)</f>
        <v>14382</v>
      </c>
      <c r="F71" s="17">
        <f>SUM(F72:F74)</f>
        <v>16031</v>
      </c>
      <c r="G71" s="17">
        <f>SUM(G72:G74)</f>
        <v>15699</v>
      </c>
      <c r="H71" s="15">
        <f t="shared" si="0"/>
        <v>0.9792901253820723</v>
      </c>
    </row>
    <row r="72" spans="1:8" ht="12.75">
      <c r="A72" s="6" t="s">
        <v>170</v>
      </c>
      <c r="B72" s="6"/>
      <c r="C72" s="18" t="s">
        <v>72</v>
      </c>
      <c r="D72" s="100"/>
      <c r="E72" s="10">
        <v>9238</v>
      </c>
      <c r="F72" s="18">
        <v>10498</v>
      </c>
      <c r="G72" s="10">
        <v>10265</v>
      </c>
      <c r="H72" s="12">
        <f t="shared" si="0"/>
        <v>0.9778052962469042</v>
      </c>
    </row>
    <row r="73" spans="1:8" ht="12.75">
      <c r="A73" s="6" t="s">
        <v>172</v>
      </c>
      <c r="B73" s="6"/>
      <c r="C73" s="18" t="s">
        <v>73</v>
      </c>
      <c r="D73" s="100"/>
      <c r="E73" s="10">
        <v>2494</v>
      </c>
      <c r="F73" s="18">
        <v>2818</v>
      </c>
      <c r="G73" s="10">
        <v>2663</v>
      </c>
      <c r="H73" s="12">
        <f t="shared" si="0"/>
        <v>0.9449964513839603</v>
      </c>
    </row>
    <row r="74" spans="1:8" ht="12.75">
      <c r="A74" s="6" t="s">
        <v>173</v>
      </c>
      <c r="B74" s="6"/>
      <c r="C74" s="18" t="s">
        <v>255</v>
      </c>
      <c r="D74" s="100"/>
      <c r="E74" s="10">
        <v>2650</v>
      </c>
      <c r="F74" s="18">
        <v>2715</v>
      </c>
      <c r="G74" s="10">
        <v>2771</v>
      </c>
      <c r="H74" s="12">
        <f t="shared" si="0"/>
        <v>1.0206261510128913</v>
      </c>
    </row>
    <row r="75" spans="1:8" ht="12.75">
      <c r="A75" s="6" t="s">
        <v>175</v>
      </c>
      <c r="B75" s="6" t="s">
        <v>71</v>
      </c>
      <c r="C75" s="17" t="s">
        <v>275</v>
      </c>
      <c r="D75" s="100"/>
      <c r="E75" s="17">
        <f>E76</f>
        <v>3060</v>
      </c>
      <c r="F75" s="17">
        <f>F76</f>
        <v>3060</v>
      </c>
      <c r="G75" s="17">
        <f>G76</f>
        <v>3086</v>
      </c>
      <c r="H75" s="15">
        <f t="shared" si="0"/>
        <v>1.0084967320261438</v>
      </c>
    </row>
    <row r="76" spans="1:8" ht="12.75">
      <c r="A76" s="6" t="s">
        <v>176</v>
      </c>
      <c r="B76" s="6"/>
      <c r="C76" s="18" t="s">
        <v>253</v>
      </c>
      <c r="D76" s="100"/>
      <c r="E76" s="10">
        <v>3060</v>
      </c>
      <c r="F76" s="18">
        <f>SUM(E76:E76)</f>
        <v>3060</v>
      </c>
      <c r="G76" s="10">
        <v>3086</v>
      </c>
      <c r="H76" s="12">
        <f t="shared" si="0"/>
        <v>1.0084967320261438</v>
      </c>
    </row>
    <row r="77" spans="1:8" ht="12.75">
      <c r="A77" s="6" t="s">
        <v>178</v>
      </c>
      <c r="B77" s="6" t="s">
        <v>19</v>
      </c>
      <c r="C77" s="17" t="s">
        <v>276</v>
      </c>
      <c r="D77" s="100"/>
      <c r="E77" s="17">
        <f>E78</f>
        <v>545</v>
      </c>
      <c r="F77" s="17">
        <f>F78</f>
        <v>545</v>
      </c>
      <c r="G77" s="17">
        <f>G78</f>
        <v>612</v>
      </c>
      <c r="H77" s="15">
        <f t="shared" si="0"/>
        <v>1.1229357798165138</v>
      </c>
    </row>
    <row r="78" spans="1:8" ht="12.75">
      <c r="A78" s="6" t="s">
        <v>180</v>
      </c>
      <c r="B78" s="6"/>
      <c r="C78" s="18" t="s">
        <v>253</v>
      </c>
      <c r="D78" s="100"/>
      <c r="E78" s="10">
        <v>545</v>
      </c>
      <c r="F78" s="18">
        <f>SUM(E78:E78)</f>
        <v>545</v>
      </c>
      <c r="G78" s="10">
        <v>612</v>
      </c>
      <c r="H78" s="12">
        <f t="shared" si="0"/>
        <v>1.1229357798165138</v>
      </c>
    </row>
    <row r="79" spans="1:8" ht="12.75">
      <c r="A79" s="6" t="s">
        <v>182</v>
      </c>
      <c r="B79" s="40"/>
      <c r="C79" s="55" t="s">
        <v>277</v>
      </c>
      <c r="D79" s="111">
        <v>5</v>
      </c>
      <c r="E79" s="55">
        <f>SUM(E80:E82)</f>
        <v>17987</v>
      </c>
      <c r="F79" s="55">
        <f>SUM(F80:F82)</f>
        <v>19636</v>
      </c>
      <c r="G79" s="55">
        <f>SUM(G80:G82)</f>
        <v>19397</v>
      </c>
      <c r="H79" s="28">
        <f aca="true" t="shared" si="1" ref="H79:H129">G79/F79</f>
        <v>0.9878284783051537</v>
      </c>
    </row>
    <row r="80" spans="1:8" ht="12.75">
      <c r="A80" s="6" t="s">
        <v>184</v>
      </c>
      <c r="B80" s="48"/>
      <c r="C80" s="54" t="s">
        <v>72</v>
      </c>
      <c r="D80" s="108"/>
      <c r="E80" s="54">
        <f aca="true" t="shared" si="2" ref="E80:G81">E72</f>
        <v>9238</v>
      </c>
      <c r="F80" s="54">
        <f t="shared" si="2"/>
        <v>10498</v>
      </c>
      <c r="G80" s="54">
        <f t="shared" si="2"/>
        <v>10265</v>
      </c>
      <c r="H80" s="12">
        <f t="shared" si="1"/>
        <v>0.9778052962469042</v>
      </c>
    </row>
    <row r="81" spans="1:8" ht="12.75">
      <c r="A81" s="6" t="s">
        <v>186</v>
      </c>
      <c r="B81" s="48"/>
      <c r="C81" s="54" t="s">
        <v>73</v>
      </c>
      <c r="D81" s="108"/>
      <c r="E81" s="54">
        <f t="shared" si="2"/>
        <v>2494</v>
      </c>
      <c r="F81" s="54">
        <f t="shared" si="2"/>
        <v>2818</v>
      </c>
      <c r="G81" s="54">
        <f t="shared" si="2"/>
        <v>2663</v>
      </c>
      <c r="H81" s="12">
        <f t="shared" si="1"/>
        <v>0.9449964513839603</v>
      </c>
    </row>
    <row r="82" spans="1:8" ht="12.75">
      <c r="A82" s="6" t="s">
        <v>188</v>
      </c>
      <c r="B82" s="48"/>
      <c r="C82" s="54" t="s">
        <v>255</v>
      </c>
      <c r="D82" s="108"/>
      <c r="E82" s="54">
        <f>E78+E76+E74</f>
        <v>6255</v>
      </c>
      <c r="F82" s="54">
        <f>F78+F76+F74</f>
        <v>6320</v>
      </c>
      <c r="G82" s="54">
        <f>G78+G76+G74</f>
        <v>6469</v>
      </c>
      <c r="H82" s="12">
        <f t="shared" si="1"/>
        <v>1.0235759493670886</v>
      </c>
    </row>
    <row r="83" spans="1:8" ht="12.75">
      <c r="A83" s="6" t="s">
        <v>190</v>
      </c>
      <c r="B83" s="48"/>
      <c r="C83" s="54"/>
      <c r="D83" s="108"/>
      <c r="E83" s="10"/>
      <c r="F83" s="17"/>
      <c r="G83" s="167" t="s">
        <v>245</v>
      </c>
      <c r="H83" s="167"/>
    </row>
    <row r="84" spans="1:8" ht="12.75">
      <c r="A84" s="6" t="s">
        <v>192</v>
      </c>
      <c r="B84" s="6" t="s">
        <v>45</v>
      </c>
      <c r="C84" s="17" t="s">
        <v>278</v>
      </c>
      <c r="D84" s="100"/>
      <c r="E84" s="10"/>
      <c r="F84" s="17"/>
      <c r="G84" s="10"/>
      <c r="H84" s="12"/>
    </row>
    <row r="85" spans="1:8" ht="12.75">
      <c r="A85" s="6" t="s">
        <v>194</v>
      </c>
      <c r="B85" s="6" t="s">
        <v>16</v>
      </c>
      <c r="C85" s="17" t="s">
        <v>279</v>
      </c>
      <c r="D85" s="101">
        <v>14.5</v>
      </c>
      <c r="E85" s="17">
        <f>SUM(E86:E88)</f>
        <v>64452</v>
      </c>
      <c r="F85" s="17">
        <f>SUM(F86:F88)</f>
        <v>62712</v>
      </c>
      <c r="G85" s="17">
        <f>SUM(G86:G88)</f>
        <v>64289</v>
      </c>
      <c r="H85" s="15">
        <f t="shared" si="1"/>
        <v>1.0251467023855083</v>
      </c>
    </row>
    <row r="86" spans="1:8" ht="12.75">
      <c r="A86" s="6" t="s">
        <v>196</v>
      </c>
      <c r="B86" s="6"/>
      <c r="C86" s="18" t="s">
        <v>72</v>
      </c>
      <c r="D86" s="100"/>
      <c r="E86" s="10">
        <v>40105</v>
      </c>
      <c r="F86" s="18">
        <v>39881</v>
      </c>
      <c r="G86" s="10">
        <v>40913</v>
      </c>
      <c r="H86" s="12">
        <f t="shared" si="1"/>
        <v>1.0258769840274817</v>
      </c>
    </row>
    <row r="87" spans="1:8" ht="12.75">
      <c r="A87" s="6" t="s">
        <v>198</v>
      </c>
      <c r="B87" s="6"/>
      <c r="C87" s="18" t="s">
        <v>73</v>
      </c>
      <c r="D87" s="100"/>
      <c r="E87" s="10">
        <v>10692</v>
      </c>
      <c r="F87" s="18">
        <v>10634</v>
      </c>
      <c r="G87" s="10">
        <v>10622</v>
      </c>
      <c r="H87" s="12">
        <f t="shared" si="1"/>
        <v>0.998871544103818</v>
      </c>
    </row>
    <row r="88" spans="1:8" ht="12.75">
      <c r="A88" s="6" t="s">
        <v>200</v>
      </c>
      <c r="B88" s="6"/>
      <c r="C88" s="18" t="s">
        <v>255</v>
      </c>
      <c r="D88" s="100"/>
      <c r="E88" s="10">
        <v>13655</v>
      </c>
      <c r="F88" s="18">
        <v>12197</v>
      </c>
      <c r="G88" s="10">
        <v>12754</v>
      </c>
      <c r="H88" s="12">
        <f t="shared" si="1"/>
        <v>1.0456669672870378</v>
      </c>
    </row>
    <row r="89" spans="1:8" ht="12.75">
      <c r="A89" s="6" t="s">
        <v>202</v>
      </c>
      <c r="B89" s="6" t="s">
        <v>71</v>
      </c>
      <c r="C89" s="17" t="s">
        <v>280</v>
      </c>
      <c r="D89" s="101">
        <v>3</v>
      </c>
      <c r="E89" s="17">
        <f>SUM(E90:E92)</f>
        <v>8883</v>
      </c>
      <c r="F89" s="17">
        <f>SUM(F90:F92)</f>
        <v>9103</v>
      </c>
      <c r="G89" s="17">
        <f>SUM(G90:G92)</f>
        <v>8359</v>
      </c>
      <c r="H89" s="15">
        <f t="shared" si="1"/>
        <v>0.9182687026255081</v>
      </c>
    </row>
    <row r="90" spans="1:8" ht="12.75">
      <c r="A90" s="6" t="s">
        <v>203</v>
      </c>
      <c r="B90" s="6"/>
      <c r="C90" s="18" t="s">
        <v>72</v>
      </c>
      <c r="D90" s="100"/>
      <c r="E90" s="10">
        <v>6955</v>
      </c>
      <c r="F90" s="18">
        <v>7129</v>
      </c>
      <c r="G90" s="10">
        <v>6594</v>
      </c>
      <c r="H90" s="12">
        <f t="shared" si="1"/>
        <v>0.9249544115584234</v>
      </c>
    </row>
    <row r="91" spans="1:8" ht="12.75">
      <c r="A91" s="6" t="s">
        <v>205</v>
      </c>
      <c r="B91" s="6"/>
      <c r="C91" s="18" t="s">
        <v>73</v>
      </c>
      <c r="D91" s="100"/>
      <c r="E91" s="10">
        <v>1792</v>
      </c>
      <c r="F91" s="18">
        <v>1838</v>
      </c>
      <c r="G91" s="10">
        <v>1735</v>
      </c>
      <c r="H91" s="12">
        <f t="shared" si="1"/>
        <v>0.9439608269858542</v>
      </c>
    </row>
    <row r="92" spans="1:8" ht="12.75">
      <c r="A92" s="6" t="s">
        <v>206</v>
      </c>
      <c r="B92" s="6"/>
      <c r="C92" s="18" t="s">
        <v>255</v>
      </c>
      <c r="D92" s="100"/>
      <c r="E92" s="10">
        <v>136</v>
      </c>
      <c r="F92" s="18">
        <f>SUM(E92:E92)</f>
        <v>136</v>
      </c>
      <c r="G92" s="10">
        <v>30</v>
      </c>
      <c r="H92" s="12">
        <f t="shared" si="1"/>
        <v>0.22058823529411764</v>
      </c>
    </row>
    <row r="93" spans="1:8" ht="12.75">
      <c r="A93" s="6" t="s">
        <v>208</v>
      </c>
      <c r="B93" s="6" t="s">
        <v>19</v>
      </c>
      <c r="C93" s="17" t="s">
        <v>281</v>
      </c>
      <c r="D93" s="101">
        <v>2.5</v>
      </c>
      <c r="E93" s="17">
        <f>SUM(E94:E96)</f>
        <v>13350</v>
      </c>
      <c r="F93" s="17">
        <f>SUM(F94:F96)</f>
        <v>13712</v>
      </c>
      <c r="G93" s="17">
        <f>SUM(G94:G96)</f>
        <v>15938</v>
      </c>
      <c r="H93" s="15">
        <f t="shared" si="1"/>
        <v>1.1623395565927654</v>
      </c>
    </row>
    <row r="94" spans="1:8" ht="12.75">
      <c r="A94" s="6" t="s">
        <v>210</v>
      </c>
      <c r="B94" s="6"/>
      <c r="C94" s="18" t="s">
        <v>72</v>
      </c>
      <c r="D94" s="100"/>
      <c r="E94" s="10">
        <v>3308</v>
      </c>
      <c r="F94" s="18">
        <v>3593</v>
      </c>
      <c r="G94" s="10">
        <v>3664</v>
      </c>
      <c r="H94" s="12">
        <f t="shared" si="1"/>
        <v>1.0197606456999722</v>
      </c>
    </row>
    <row r="95" spans="1:8" ht="12.75">
      <c r="A95" s="6" t="s">
        <v>211</v>
      </c>
      <c r="B95" s="6"/>
      <c r="C95" s="18" t="s">
        <v>73</v>
      </c>
      <c r="D95" s="100"/>
      <c r="E95" s="10">
        <v>895</v>
      </c>
      <c r="F95" s="18">
        <v>972</v>
      </c>
      <c r="G95" s="10">
        <v>958</v>
      </c>
      <c r="H95" s="12">
        <f t="shared" si="1"/>
        <v>0.98559670781893</v>
      </c>
    </row>
    <row r="96" spans="1:8" ht="12.75">
      <c r="A96" s="6" t="s">
        <v>213</v>
      </c>
      <c r="B96" s="6"/>
      <c r="C96" s="18" t="s">
        <v>255</v>
      </c>
      <c r="D96" s="100"/>
      <c r="E96" s="10">
        <v>9147</v>
      </c>
      <c r="F96" s="18">
        <v>9147</v>
      </c>
      <c r="G96" s="10">
        <v>11316</v>
      </c>
      <c r="H96" s="12">
        <f t="shared" si="1"/>
        <v>1.237126926861266</v>
      </c>
    </row>
    <row r="97" spans="1:8" ht="12.75">
      <c r="A97" s="6" t="s">
        <v>215</v>
      </c>
      <c r="B97" s="6" t="s">
        <v>21</v>
      </c>
      <c r="C97" s="17" t="s">
        <v>276</v>
      </c>
      <c r="D97" s="101">
        <v>2</v>
      </c>
      <c r="E97" s="17">
        <f>SUM(E98:E100)</f>
        <v>12440</v>
      </c>
      <c r="F97" s="17">
        <f>SUM(F98:F100)</f>
        <v>12458</v>
      </c>
      <c r="G97" s="17">
        <f>SUM(G98:G100)</f>
        <v>12365</v>
      </c>
      <c r="H97" s="15">
        <f t="shared" si="1"/>
        <v>0.9925349173222026</v>
      </c>
    </row>
    <row r="98" spans="1:8" ht="12.75">
      <c r="A98" s="6" t="s">
        <v>216</v>
      </c>
      <c r="B98" s="6"/>
      <c r="C98" s="18" t="s">
        <v>72</v>
      </c>
      <c r="D98" s="100"/>
      <c r="E98" s="10">
        <v>2372</v>
      </c>
      <c r="F98" s="18">
        <v>2386</v>
      </c>
      <c r="G98" s="10">
        <v>2268</v>
      </c>
      <c r="H98" s="12">
        <f t="shared" si="1"/>
        <v>0.950544844928751</v>
      </c>
    </row>
    <row r="99" spans="1:8" ht="12.75">
      <c r="A99" s="6" t="s">
        <v>218</v>
      </c>
      <c r="B99" s="6"/>
      <c r="C99" s="18" t="s">
        <v>73</v>
      </c>
      <c r="D99" s="100"/>
      <c r="E99" s="10">
        <v>637</v>
      </c>
      <c r="F99" s="18">
        <v>641</v>
      </c>
      <c r="G99" s="10">
        <v>455</v>
      </c>
      <c r="H99" s="12">
        <f t="shared" si="1"/>
        <v>0.7098283931357254</v>
      </c>
    </row>
    <row r="100" spans="1:8" ht="12.75">
      <c r="A100" s="6" t="s">
        <v>219</v>
      </c>
      <c r="B100" s="6"/>
      <c r="C100" s="18" t="s">
        <v>255</v>
      </c>
      <c r="D100" s="100"/>
      <c r="E100" s="10">
        <v>9431</v>
      </c>
      <c r="F100" s="18">
        <f>SUM(E100:E100)</f>
        <v>9431</v>
      </c>
      <c r="G100" s="10">
        <v>9642</v>
      </c>
      <c r="H100" s="12">
        <f t="shared" si="1"/>
        <v>1.0223730251298908</v>
      </c>
    </row>
    <row r="101" spans="1:8" ht="12.75">
      <c r="A101" s="6" t="s">
        <v>221</v>
      </c>
      <c r="B101" s="40"/>
      <c r="C101" s="55" t="s">
        <v>282</v>
      </c>
      <c r="D101" s="111">
        <f>SUM(D83:D100)</f>
        <v>22</v>
      </c>
      <c r="E101" s="55">
        <f>SUM(E102:E104)</f>
        <v>99125</v>
      </c>
      <c r="F101" s="55">
        <f>SUM(F102:F104)</f>
        <v>97985</v>
      </c>
      <c r="G101" s="55">
        <f>SUM(G102:G104)</f>
        <v>100951</v>
      </c>
      <c r="H101" s="28">
        <f t="shared" si="1"/>
        <v>1.0302699392764199</v>
      </c>
    </row>
    <row r="102" spans="1:8" ht="12.75">
      <c r="A102" s="6" t="s">
        <v>222</v>
      </c>
      <c r="B102" s="48"/>
      <c r="C102" s="54" t="s">
        <v>72</v>
      </c>
      <c r="D102" s="108"/>
      <c r="E102" s="54">
        <f aca="true" t="shared" si="3" ref="E102:G104">E98+E94+E90+E86</f>
        <v>52740</v>
      </c>
      <c r="F102" s="54">
        <f t="shared" si="3"/>
        <v>52989</v>
      </c>
      <c r="G102" s="54">
        <f t="shared" si="3"/>
        <v>53439</v>
      </c>
      <c r="H102" s="12">
        <f t="shared" si="1"/>
        <v>1.008492328596501</v>
      </c>
    </row>
    <row r="103" spans="1:8" ht="12.75">
      <c r="A103" s="6" t="s">
        <v>224</v>
      </c>
      <c r="B103" s="48"/>
      <c r="C103" s="54" t="s">
        <v>73</v>
      </c>
      <c r="D103" s="108"/>
      <c r="E103" s="54">
        <f t="shared" si="3"/>
        <v>14016</v>
      </c>
      <c r="F103" s="54">
        <f t="shared" si="3"/>
        <v>14085</v>
      </c>
      <c r="G103" s="54">
        <f t="shared" si="3"/>
        <v>13770</v>
      </c>
      <c r="H103" s="12">
        <f t="shared" si="1"/>
        <v>0.9776357827476039</v>
      </c>
    </row>
    <row r="104" spans="1:8" ht="12.75">
      <c r="A104" s="6" t="s">
        <v>225</v>
      </c>
      <c r="B104" s="48"/>
      <c r="C104" s="54" t="s">
        <v>255</v>
      </c>
      <c r="D104" s="108"/>
      <c r="E104" s="54">
        <f t="shared" si="3"/>
        <v>32369</v>
      </c>
      <c r="F104" s="54">
        <f t="shared" si="3"/>
        <v>30911</v>
      </c>
      <c r="G104" s="54">
        <f t="shared" si="3"/>
        <v>33742</v>
      </c>
      <c r="H104" s="12">
        <f t="shared" si="1"/>
        <v>1.0915855197178999</v>
      </c>
    </row>
    <row r="105" spans="1:8" ht="12.75">
      <c r="A105" s="6" t="s">
        <v>283</v>
      </c>
      <c r="B105" s="6"/>
      <c r="C105" s="18"/>
      <c r="D105" s="100"/>
      <c r="E105" s="10"/>
      <c r="F105" s="17"/>
      <c r="G105" s="10"/>
      <c r="H105" s="12"/>
    </row>
    <row r="106" spans="1:8" ht="12.75">
      <c r="A106" s="6" t="s">
        <v>285</v>
      </c>
      <c r="B106" s="6"/>
      <c r="C106" s="18"/>
      <c r="D106" s="100"/>
      <c r="E106" s="10"/>
      <c r="F106" s="17"/>
      <c r="G106" s="10"/>
      <c r="H106" s="12"/>
    </row>
    <row r="107" spans="1:8" ht="12.75">
      <c r="A107" s="6" t="s">
        <v>287</v>
      </c>
      <c r="B107" s="6" t="s">
        <v>48</v>
      </c>
      <c r="C107" s="17" t="s">
        <v>284</v>
      </c>
      <c r="D107" s="100"/>
      <c r="E107" s="10"/>
      <c r="F107" s="17"/>
      <c r="G107" s="10"/>
      <c r="H107" s="12"/>
    </row>
    <row r="108" spans="1:8" ht="12.75">
      <c r="A108" s="6" t="s">
        <v>288</v>
      </c>
      <c r="B108" s="6" t="s">
        <v>16</v>
      </c>
      <c r="C108" s="17" t="s">
        <v>286</v>
      </c>
      <c r="D108" s="101">
        <v>7.5</v>
      </c>
      <c r="E108" s="17">
        <f>SUM(E109:E111)</f>
        <v>14536</v>
      </c>
      <c r="F108" s="17">
        <f>SUM(F109:F111)</f>
        <v>14875</v>
      </c>
      <c r="G108" s="17">
        <f>SUM(G109:G111)</f>
        <v>14052</v>
      </c>
      <c r="H108" s="15">
        <f t="shared" si="1"/>
        <v>0.9446722689075631</v>
      </c>
    </row>
    <row r="109" spans="1:8" ht="12.75">
      <c r="A109" s="6" t="s">
        <v>289</v>
      </c>
      <c r="B109" s="6"/>
      <c r="C109" s="18" t="s">
        <v>72</v>
      </c>
      <c r="D109" s="100"/>
      <c r="E109" s="10">
        <v>10910</v>
      </c>
      <c r="F109" s="18">
        <v>11177</v>
      </c>
      <c r="G109" s="10">
        <v>10909</v>
      </c>
      <c r="H109" s="12">
        <f t="shared" si="1"/>
        <v>0.9760221884226536</v>
      </c>
    </row>
    <row r="110" spans="1:8" ht="12.75">
      <c r="A110" s="6" t="s">
        <v>290</v>
      </c>
      <c r="B110" s="6"/>
      <c r="C110" s="18" t="s">
        <v>73</v>
      </c>
      <c r="D110" s="100"/>
      <c r="E110" s="10">
        <v>2946</v>
      </c>
      <c r="F110" s="18">
        <v>3018</v>
      </c>
      <c r="G110" s="10">
        <v>2578</v>
      </c>
      <c r="H110" s="12">
        <f t="shared" si="1"/>
        <v>0.854208084824387</v>
      </c>
    </row>
    <row r="111" spans="1:8" ht="12.75">
      <c r="A111" s="6" t="s">
        <v>292</v>
      </c>
      <c r="B111" s="6"/>
      <c r="C111" s="18" t="s">
        <v>255</v>
      </c>
      <c r="D111" s="100"/>
      <c r="E111" s="10">
        <v>680</v>
      </c>
      <c r="F111" s="18">
        <f>SUM(E111:E111)</f>
        <v>680</v>
      </c>
      <c r="G111" s="10">
        <v>565</v>
      </c>
      <c r="H111" s="12">
        <f t="shared" si="1"/>
        <v>0.8308823529411765</v>
      </c>
    </row>
    <row r="112" spans="1:8" ht="12.75">
      <c r="A112" s="6" t="s">
        <v>293</v>
      </c>
      <c r="B112" s="6" t="s">
        <v>71</v>
      </c>
      <c r="C112" s="17" t="s">
        <v>291</v>
      </c>
      <c r="D112" s="100"/>
      <c r="E112" s="17">
        <f>E113</f>
        <v>11390</v>
      </c>
      <c r="F112" s="17">
        <f>F113</f>
        <v>11058</v>
      </c>
      <c r="G112" s="17">
        <f>G113</f>
        <v>12266</v>
      </c>
      <c r="H112" s="12">
        <f t="shared" si="1"/>
        <v>1.109242177608971</v>
      </c>
    </row>
    <row r="113" spans="1:8" ht="12.75">
      <c r="A113" s="6" t="s">
        <v>295</v>
      </c>
      <c r="B113" s="6"/>
      <c r="C113" s="18" t="s">
        <v>253</v>
      </c>
      <c r="D113" s="100"/>
      <c r="E113" s="10">
        <v>11390</v>
      </c>
      <c r="F113" s="18">
        <v>11058</v>
      </c>
      <c r="G113" s="10">
        <v>12266</v>
      </c>
      <c r="H113" s="12">
        <f t="shared" si="1"/>
        <v>1.109242177608971</v>
      </c>
    </row>
    <row r="114" spans="1:8" ht="12.75">
      <c r="A114" s="6" t="s">
        <v>296</v>
      </c>
      <c r="B114" s="6" t="s">
        <v>19</v>
      </c>
      <c r="C114" s="18" t="s">
        <v>294</v>
      </c>
      <c r="D114" s="101">
        <v>0.5</v>
      </c>
      <c r="E114" s="17">
        <f>SUM(E115:E117)</f>
        <v>1872</v>
      </c>
      <c r="F114" s="17">
        <f>SUM(F115:F117)</f>
        <v>1872</v>
      </c>
      <c r="G114" s="17">
        <f>SUM(G115:G117)</f>
        <v>1562</v>
      </c>
      <c r="H114" s="15">
        <f t="shared" si="1"/>
        <v>0.8344017094017094</v>
      </c>
    </row>
    <row r="115" spans="1:8" ht="12.75">
      <c r="A115" s="6" t="s">
        <v>297</v>
      </c>
      <c r="B115" s="6"/>
      <c r="C115" s="18" t="s">
        <v>72</v>
      </c>
      <c r="D115" s="100"/>
      <c r="E115" s="10">
        <v>1238</v>
      </c>
      <c r="F115" s="18">
        <f>SUM(E115:E115)</f>
        <v>1238</v>
      </c>
      <c r="G115" s="10">
        <v>1113</v>
      </c>
      <c r="H115" s="12">
        <f t="shared" si="1"/>
        <v>0.8990306946688207</v>
      </c>
    </row>
    <row r="116" spans="1:8" ht="12.75">
      <c r="A116" s="6" t="s">
        <v>298</v>
      </c>
      <c r="B116" s="6"/>
      <c r="C116" s="18" t="s">
        <v>73</v>
      </c>
      <c r="D116" s="100"/>
      <c r="E116" s="10">
        <v>334</v>
      </c>
      <c r="F116" s="18">
        <f>SUM(E116:E116)</f>
        <v>334</v>
      </c>
      <c r="G116" s="10">
        <v>298</v>
      </c>
      <c r="H116" s="12">
        <f t="shared" si="1"/>
        <v>0.8922155688622755</v>
      </c>
    </row>
    <row r="117" spans="1:8" ht="12.75">
      <c r="A117" s="6" t="s">
        <v>300</v>
      </c>
      <c r="B117" s="6"/>
      <c r="C117" s="18" t="s">
        <v>255</v>
      </c>
      <c r="D117" s="100"/>
      <c r="E117" s="10">
        <v>300</v>
      </c>
      <c r="F117" s="18">
        <f>SUM(E117:E117)</f>
        <v>300</v>
      </c>
      <c r="G117" s="10">
        <v>151</v>
      </c>
      <c r="H117" s="12">
        <f t="shared" si="1"/>
        <v>0.5033333333333333</v>
      </c>
    </row>
    <row r="118" spans="1:8" ht="12.75">
      <c r="A118" s="6" t="s">
        <v>301</v>
      </c>
      <c r="B118" s="40"/>
      <c r="C118" s="55" t="s">
        <v>299</v>
      </c>
      <c r="D118" s="111">
        <f>SUM(D107:D117)</f>
        <v>8</v>
      </c>
      <c r="E118" s="55">
        <f>SUM(E108+E112+E114)</f>
        <v>27798</v>
      </c>
      <c r="F118" s="55">
        <f>SUM(F108+F112+F114)</f>
        <v>27805</v>
      </c>
      <c r="G118" s="55">
        <f>SUM(G108+G112+G114)</f>
        <v>27880</v>
      </c>
      <c r="H118" s="28">
        <f t="shared" si="1"/>
        <v>1.0026973565905413</v>
      </c>
    </row>
    <row r="119" spans="1:8" ht="12.75">
      <c r="A119" s="6" t="s">
        <v>302</v>
      </c>
      <c r="B119" s="48"/>
      <c r="C119" s="54" t="s">
        <v>72</v>
      </c>
      <c r="D119" s="108"/>
      <c r="E119" s="54">
        <f aca="true" t="shared" si="4" ref="E119:G120">SUM(E109+E115)</f>
        <v>12148</v>
      </c>
      <c r="F119" s="54">
        <f t="shared" si="4"/>
        <v>12415</v>
      </c>
      <c r="G119" s="54">
        <f t="shared" si="4"/>
        <v>12022</v>
      </c>
      <c r="H119" s="12">
        <f t="shared" si="1"/>
        <v>0.9683447442609746</v>
      </c>
    </row>
    <row r="120" spans="1:8" ht="12.75">
      <c r="A120" s="6" t="s">
        <v>303</v>
      </c>
      <c r="B120" s="48"/>
      <c r="C120" s="54" t="s">
        <v>73</v>
      </c>
      <c r="D120" s="108"/>
      <c r="E120" s="54">
        <f t="shared" si="4"/>
        <v>3280</v>
      </c>
      <c r="F120" s="54">
        <f t="shared" si="4"/>
        <v>3352</v>
      </c>
      <c r="G120" s="54">
        <f t="shared" si="4"/>
        <v>2876</v>
      </c>
      <c r="H120" s="12">
        <f t="shared" si="1"/>
        <v>0.8579952267303103</v>
      </c>
    </row>
    <row r="121" spans="1:8" ht="12.75">
      <c r="A121" s="6" t="s">
        <v>304</v>
      </c>
      <c r="B121" s="48"/>
      <c r="C121" s="54" t="s">
        <v>255</v>
      </c>
      <c r="D121" s="108"/>
      <c r="E121" s="54">
        <f>SUM(E111+E113+E117)</f>
        <v>12370</v>
      </c>
      <c r="F121" s="54">
        <f>SUM(F111+F113+F117)</f>
        <v>12038</v>
      </c>
      <c r="G121" s="54">
        <f>SUM(G111+G113+G117)</f>
        <v>12982</v>
      </c>
      <c r="H121" s="12">
        <f t="shared" si="1"/>
        <v>1.078418341917262</v>
      </c>
    </row>
    <row r="122" spans="1:8" ht="12.75">
      <c r="A122" s="6" t="s">
        <v>305</v>
      </c>
      <c r="B122" s="48"/>
      <c r="C122" s="54"/>
      <c r="D122" s="108"/>
      <c r="E122" s="10"/>
      <c r="F122" s="17"/>
      <c r="G122" s="10"/>
      <c r="H122" s="12"/>
    </row>
    <row r="123" spans="1:8" ht="12.75">
      <c r="A123" s="6" t="s">
        <v>306</v>
      </c>
      <c r="B123" s="48"/>
      <c r="C123" s="54"/>
      <c r="D123" s="108"/>
      <c r="E123" s="10"/>
      <c r="F123" s="17"/>
      <c r="G123" s="10"/>
      <c r="H123" s="12"/>
    </row>
    <row r="124" spans="1:8" ht="12.75">
      <c r="A124" s="6" t="s">
        <v>307</v>
      </c>
      <c r="B124" s="48"/>
      <c r="C124" s="54"/>
      <c r="D124" s="108"/>
      <c r="E124" s="10"/>
      <c r="F124" s="17"/>
      <c r="G124" s="10"/>
      <c r="H124" s="12"/>
    </row>
    <row r="125" spans="1:8" ht="12.75">
      <c r="A125" s="6" t="s">
        <v>309</v>
      </c>
      <c r="B125" s="6"/>
      <c r="C125" s="18"/>
      <c r="D125" s="100"/>
      <c r="E125" s="10"/>
      <c r="F125" s="17"/>
      <c r="G125" s="10"/>
      <c r="H125" s="12"/>
    </row>
    <row r="126" spans="1:8" ht="12.75">
      <c r="A126" s="6" t="s">
        <v>310</v>
      </c>
      <c r="B126" s="112"/>
      <c r="C126" s="106" t="s">
        <v>308</v>
      </c>
      <c r="D126" s="113">
        <f>SUM(D59,D65,D79,D101,D118)</f>
        <v>76</v>
      </c>
      <c r="E126" s="106">
        <f>SUM(E127:E129)</f>
        <v>347281</v>
      </c>
      <c r="F126" s="106">
        <f>SUM(F127:F129)</f>
        <v>362154</v>
      </c>
      <c r="G126" s="106">
        <f>SUM(G127:G129)</f>
        <v>364091</v>
      </c>
      <c r="H126" s="28">
        <f t="shared" si="1"/>
        <v>1.0053485533778448</v>
      </c>
    </row>
    <row r="127" spans="1:8" ht="12.75">
      <c r="A127" s="6" t="s">
        <v>311</v>
      </c>
      <c r="B127" s="112"/>
      <c r="C127" s="106" t="s">
        <v>72</v>
      </c>
      <c r="D127" s="114"/>
      <c r="E127" s="106">
        <f aca="true" t="shared" si="5" ref="E127:G129">E119+E102+E80+E60+E66</f>
        <v>156806</v>
      </c>
      <c r="F127" s="106">
        <f t="shared" si="5"/>
        <v>164358</v>
      </c>
      <c r="G127" s="106">
        <f t="shared" si="5"/>
        <v>157154</v>
      </c>
      <c r="H127" s="28">
        <f t="shared" si="1"/>
        <v>0.9561688509229852</v>
      </c>
    </row>
    <row r="128" spans="1:8" ht="12.75">
      <c r="A128" s="6" t="s">
        <v>373</v>
      </c>
      <c r="B128" s="112"/>
      <c r="C128" s="106" t="s">
        <v>73</v>
      </c>
      <c r="D128" s="114"/>
      <c r="E128" s="106">
        <f t="shared" si="5"/>
        <v>42111</v>
      </c>
      <c r="F128" s="106">
        <f t="shared" si="5"/>
        <v>43707</v>
      </c>
      <c r="G128" s="106">
        <f t="shared" si="5"/>
        <v>39443</v>
      </c>
      <c r="H128" s="28">
        <f t="shared" si="1"/>
        <v>0.9024412565492942</v>
      </c>
    </row>
    <row r="129" spans="1:8" ht="12.75">
      <c r="A129" s="6" t="s">
        <v>374</v>
      </c>
      <c r="B129" s="112"/>
      <c r="C129" s="106" t="s">
        <v>255</v>
      </c>
      <c r="D129" s="114"/>
      <c r="E129" s="106">
        <f t="shared" si="5"/>
        <v>148364</v>
      </c>
      <c r="F129" s="106">
        <f t="shared" si="5"/>
        <v>154089</v>
      </c>
      <c r="G129" s="106">
        <f t="shared" si="5"/>
        <v>167494</v>
      </c>
      <c r="H129" s="28">
        <f t="shared" si="1"/>
        <v>1.0869951781113512</v>
      </c>
    </row>
  </sheetData>
  <sheetProtection selectLockedCells="1" selectUnlockedCells="1"/>
  <mergeCells count="15">
    <mergeCell ref="A7:H7"/>
    <mergeCell ref="A2:H2"/>
    <mergeCell ref="A1:H1"/>
    <mergeCell ref="A3:F3"/>
    <mergeCell ref="A4:H4"/>
    <mergeCell ref="A5:H5"/>
    <mergeCell ref="H8:H9"/>
    <mergeCell ref="G46:H46"/>
    <mergeCell ref="G83:H83"/>
    <mergeCell ref="A8:B9"/>
    <mergeCell ref="C8:C9"/>
    <mergeCell ref="D8:D9"/>
    <mergeCell ref="E8:E9"/>
    <mergeCell ref="F8:F9"/>
    <mergeCell ref="G8:G9"/>
  </mergeCells>
  <printOptions/>
  <pageMargins left="0.39375" right="0.39375" top="1.0631944444444446" bottom="0.9055555555555556" header="0.5118055555555555" footer="0.5118055555555555"/>
  <pageSetup horizontalDpi="300" verticalDpi="300" orientation="portrait" paperSize="9" r:id="rId1"/>
  <rowBreaks count="2" manualBreakCount="2">
    <brk id="45" max="255" man="1"/>
    <brk id="8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51"/>
  <sheetViews>
    <sheetView showGridLines="0" zoomScalePageLayoutView="0" workbookViewId="0" topLeftCell="A1">
      <selection activeCell="A2" sqref="A2:G2"/>
    </sheetView>
  </sheetViews>
  <sheetFormatPr defaultColWidth="11.7109375" defaultRowHeight="12.75"/>
  <cols>
    <col min="1" max="1" width="3.140625" style="115" customWidth="1"/>
    <col min="2" max="2" width="2.8515625" style="116" customWidth="1"/>
    <col min="3" max="3" width="43.28125" style="116" customWidth="1"/>
    <col min="4" max="4" width="11.57421875" style="116" customWidth="1"/>
    <col min="5" max="5" width="10.8515625" style="116" customWidth="1"/>
    <col min="6" max="6" width="11.7109375" style="116" customWidth="1"/>
    <col min="7" max="7" width="9.7109375" style="116" customWidth="1"/>
    <col min="8" max="252" width="11.7109375" style="116" customWidth="1"/>
  </cols>
  <sheetData>
    <row r="1" spans="1:7" ht="12.75">
      <c r="A1" s="177" t="s">
        <v>312</v>
      </c>
      <c r="B1" s="177"/>
      <c r="C1" s="177"/>
      <c r="D1" s="177"/>
      <c r="E1" s="177"/>
      <c r="F1" s="177"/>
      <c r="G1" s="177"/>
    </row>
    <row r="2" spans="1:7" ht="12.75">
      <c r="A2" s="163" t="s">
        <v>377</v>
      </c>
      <c r="B2" s="163"/>
      <c r="C2" s="163"/>
      <c r="D2" s="163"/>
      <c r="E2" s="163"/>
      <c r="F2" s="163"/>
      <c r="G2" s="163"/>
    </row>
    <row r="3" spans="1:7" ht="12.75" customHeight="1">
      <c r="A3" s="156" t="s">
        <v>1</v>
      </c>
      <c r="B3" s="156"/>
      <c r="C3" s="156"/>
      <c r="D3" s="156"/>
      <c r="E3" s="156"/>
      <c r="F3" s="156"/>
      <c r="G3" s="156"/>
    </row>
    <row r="4" spans="1:7" ht="12.75" customHeight="1">
      <c r="A4" s="156" t="s">
        <v>313</v>
      </c>
      <c r="B4" s="156"/>
      <c r="C4" s="156"/>
      <c r="D4" s="156"/>
      <c r="E4" s="156"/>
      <c r="F4" s="156"/>
      <c r="G4" s="156"/>
    </row>
    <row r="6" spans="1:7" ht="12.75" customHeight="1">
      <c r="A6" s="178" t="s">
        <v>4</v>
      </c>
      <c r="B6" s="178"/>
      <c r="C6" s="178"/>
      <c r="D6" s="178"/>
      <c r="E6" s="178"/>
      <c r="F6" s="178"/>
      <c r="G6" s="178"/>
    </row>
    <row r="7" spans="1:7" ht="18" customHeight="1">
      <c r="A7" s="179" t="s">
        <v>5</v>
      </c>
      <c r="B7" s="179"/>
      <c r="C7" s="180" t="s">
        <v>314</v>
      </c>
      <c r="D7" s="158" t="s">
        <v>7</v>
      </c>
      <c r="E7" s="158" t="s">
        <v>8</v>
      </c>
      <c r="F7" s="158" t="s">
        <v>9</v>
      </c>
      <c r="G7" s="158" t="s">
        <v>10</v>
      </c>
    </row>
    <row r="8" spans="1:7" ht="18" customHeight="1">
      <c r="A8" s="179"/>
      <c r="B8" s="179"/>
      <c r="C8" s="180"/>
      <c r="D8" s="158"/>
      <c r="E8" s="158"/>
      <c r="F8" s="158"/>
      <c r="G8" s="158"/>
    </row>
    <row r="9" spans="1:7" ht="12.75" customHeight="1">
      <c r="A9" s="179"/>
      <c r="B9" s="179"/>
      <c r="C9" s="117" t="s">
        <v>315</v>
      </c>
      <c r="D9" s="118" t="s">
        <v>12</v>
      </c>
      <c r="E9" s="118" t="s">
        <v>316</v>
      </c>
      <c r="F9" s="119"/>
      <c r="G9" s="119"/>
    </row>
    <row r="10" spans="1:7" ht="15.75" customHeight="1">
      <c r="A10" s="120" t="s">
        <v>16</v>
      </c>
      <c r="B10" s="121" t="s">
        <v>317</v>
      </c>
      <c r="C10" s="122" t="s">
        <v>77</v>
      </c>
      <c r="D10" s="119"/>
      <c r="E10" s="119"/>
      <c r="F10" s="119"/>
      <c r="G10" s="119"/>
    </row>
    <row r="11" spans="1:7" ht="15.75" customHeight="1">
      <c r="A11" s="118" t="s">
        <v>71</v>
      </c>
      <c r="B11" s="123"/>
      <c r="C11" s="124" t="s">
        <v>318</v>
      </c>
      <c r="D11" s="119">
        <v>300</v>
      </c>
      <c r="E11" s="119">
        <f aca="true" t="shared" si="0" ref="E11:E31">SUM(D11:D11)</f>
        <v>300</v>
      </c>
      <c r="F11" s="119">
        <v>0</v>
      </c>
      <c r="G11" s="125">
        <f>F11/E11</f>
        <v>0</v>
      </c>
    </row>
    <row r="12" spans="1:7" ht="15.75" customHeight="1">
      <c r="A12" s="120" t="s">
        <v>19</v>
      </c>
      <c r="B12" s="123"/>
      <c r="C12" s="126" t="s">
        <v>319</v>
      </c>
      <c r="D12" s="119">
        <v>2000</v>
      </c>
      <c r="E12" s="119">
        <f t="shared" si="0"/>
        <v>2000</v>
      </c>
      <c r="F12" s="119">
        <v>0</v>
      </c>
      <c r="G12" s="125">
        <f aca="true" t="shared" si="1" ref="G12:G35">F12/E12</f>
        <v>0</v>
      </c>
    </row>
    <row r="13" spans="1:7" ht="15.75" customHeight="1">
      <c r="A13" s="118" t="s">
        <v>21</v>
      </c>
      <c r="B13" s="127"/>
      <c r="C13" s="128" t="s">
        <v>320</v>
      </c>
      <c r="D13" s="119">
        <v>40990</v>
      </c>
      <c r="E13" s="119">
        <f t="shared" si="0"/>
        <v>40990</v>
      </c>
      <c r="F13" s="119">
        <v>42093</v>
      </c>
      <c r="G13" s="125">
        <f t="shared" si="1"/>
        <v>1.0269090021956575</v>
      </c>
    </row>
    <row r="14" spans="1:7" ht="15.75" customHeight="1">
      <c r="A14" s="120" t="s">
        <v>23</v>
      </c>
      <c r="B14" s="127"/>
      <c r="C14" s="128" t="s">
        <v>321</v>
      </c>
      <c r="D14" s="119">
        <v>7720</v>
      </c>
      <c r="E14" s="119">
        <v>3820</v>
      </c>
      <c r="F14" s="119">
        <v>1945</v>
      </c>
      <c r="G14" s="125">
        <f t="shared" si="1"/>
        <v>0.5091623036649214</v>
      </c>
    </row>
    <row r="15" spans="1:7" ht="15.75" customHeight="1">
      <c r="A15" s="118" t="s">
        <v>25</v>
      </c>
      <c r="B15" s="127"/>
      <c r="C15" s="129" t="s">
        <v>322</v>
      </c>
      <c r="D15" s="119">
        <v>5440</v>
      </c>
      <c r="E15" s="119">
        <f t="shared" si="0"/>
        <v>5440</v>
      </c>
      <c r="F15" s="130">
        <v>6336</v>
      </c>
      <c r="G15" s="125">
        <f t="shared" si="1"/>
        <v>1.1647058823529413</v>
      </c>
    </row>
    <row r="16" spans="1:7" ht="15.75" customHeight="1">
      <c r="A16" s="120" t="s">
        <v>27</v>
      </c>
      <c r="B16" s="127"/>
      <c r="C16" s="129" t="s">
        <v>323</v>
      </c>
      <c r="D16" s="119">
        <v>1235</v>
      </c>
      <c r="E16" s="119">
        <f t="shared" si="0"/>
        <v>1235</v>
      </c>
      <c r="F16" s="119">
        <v>0</v>
      </c>
      <c r="G16" s="125">
        <f t="shared" si="1"/>
        <v>0</v>
      </c>
    </row>
    <row r="17" spans="1:7" ht="15.75" customHeight="1">
      <c r="A17" s="118" t="s">
        <v>30</v>
      </c>
      <c r="B17" s="127"/>
      <c r="C17" s="129" t="s">
        <v>324</v>
      </c>
      <c r="D17" s="119">
        <v>3040</v>
      </c>
      <c r="E17" s="119">
        <f t="shared" si="0"/>
        <v>3040</v>
      </c>
      <c r="F17" s="119">
        <v>40</v>
      </c>
      <c r="G17" s="125">
        <f t="shared" si="1"/>
        <v>0.013157894736842105</v>
      </c>
    </row>
    <row r="18" spans="1:7" ht="15.75" customHeight="1">
      <c r="A18" s="120" t="s">
        <v>32</v>
      </c>
      <c r="B18" s="127"/>
      <c r="C18" s="131" t="s">
        <v>325</v>
      </c>
      <c r="D18" s="119">
        <v>2395</v>
      </c>
      <c r="E18" s="119">
        <f t="shared" si="0"/>
        <v>2395</v>
      </c>
      <c r="F18" s="119">
        <v>2383</v>
      </c>
      <c r="G18" s="125">
        <f t="shared" si="1"/>
        <v>0.9949895615866389</v>
      </c>
    </row>
    <row r="19" spans="1:7" ht="15.75" customHeight="1">
      <c r="A19" s="120"/>
      <c r="B19" s="127"/>
      <c r="C19" s="129" t="s">
        <v>326</v>
      </c>
      <c r="D19" s="119">
        <v>8000</v>
      </c>
      <c r="E19" s="119">
        <v>7200</v>
      </c>
      <c r="F19" s="119">
        <v>10104</v>
      </c>
      <c r="G19" s="125">
        <f>F19/E19</f>
        <v>1.4033333333333333</v>
      </c>
    </row>
    <row r="20" spans="1:7" ht="15.75" customHeight="1">
      <c r="A20" s="118" t="s">
        <v>34</v>
      </c>
      <c r="B20" s="127"/>
      <c r="C20" s="128" t="s">
        <v>327</v>
      </c>
      <c r="D20" s="119">
        <v>3000</v>
      </c>
      <c r="E20" s="119">
        <f t="shared" si="0"/>
        <v>3000</v>
      </c>
      <c r="F20" s="130">
        <v>1913</v>
      </c>
      <c r="G20" s="125">
        <f>F20/E20</f>
        <v>0.6376666666666667</v>
      </c>
    </row>
    <row r="21" spans="1:7" ht="15.75" customHeight="1">
      <c r="A21" s="120" t="s">
        <v>36</v>
      </c>
      <c r="B21" s="127"/>
      <c r="C21" s="128" t="s">
        <v>328</v>
      </c>
      <c r="D21" s="119">
        <v>0</v>
      </c>
      <c r="E21" s="119">
        <f t="shared" si="0"/>
        <v>0</v>
      </c>
      <c r="F21" s="119">
        <v>0</v>
      </c>
      <c r="G21" s="125"/>
    </row>
    <row r="22" spans="1:7" ht="15.75" customHeight="1">
      <c r="A22" s="118" t="s">
        <v>38</v>
      </c>
      <c r="B22" s="132"/>
      <c r="C22" s="129" t="s">
        <v>329</v>
      </c>
      <c r="D22" s="119">
        <v>330</v>
      </c>
      <c r="E22" s="119">
        <f t="shared" si="0"/>
        <v>330</v>
      </c>
      <c r="F22" s="119">
        <v>0</v>
      </c>
      <c r="G22" s="125">
        <f t="shared" si="1"/>
        <v>0</v>
      </c>
    </row>
    <row r="23" spans="1:7" ht="15.75" customHeight="1">
      <c r="A23" s="120" t="s">
        <v>40</v>
      </c>
      <c r="B23" s="132"/>
      <c r="C23" s="129" t="s">
        <v>330</v>
      </c>
      <c r="D23" s="119">
        <v>535</v>
      </c>
      <c r="E23" s="119">
        <f t="shared" si="0"/>
        <v>535</v>
      </c>
      <c r="F23" s="119">
        <v>267</v>
      </c>
      <c r="G23" s="125">
        <f t="shared" si="1"/>
        <v>0.49906542056074765</v>
      </c>
    </row>
    <row r="24" spans="1:7" ht="15.75" customHeight="1">
      <c r="A24" s="118" t="s">
        <v>41</v>
      </c>
      <c r="B24" s="133"/>
      <c r="C24" s="129" t="s">
        <v>331</v>
      </c>
      <c r="D24" s="119">
        <v>0</v>
      </c>
      <c r="E24" s="119">
        <f t="shared" si="0"/>
        <v>0</v>
      </c>
      <c r="F24" s="119">
        <v>0</v>
      </c>
      <c r="G24" s="125"/>
    </row>
    <row r="25" spans="1:7" ht="15.75" customHeight="1">
      <c r="A25" s="120" t="s">
        <v>44</v>
      </c>
      <c r="B25" s="133"/>
      <c r="C25" s="129" t="s">
        <v>332</v>
      </c>
      <c r="D25" s="119">
        <v>400</v>
      </c>
      <c r="E25" s="119">
        <f t="shared" si="0"/>
        <v>400</v>
      </c>
      <c r="F25" s="119">
        <v>0</v>
      </c>
      <c r="G25" s="125">
        <f t="shared" si="1"/>
        <v>0</v>
      </c>
    </row>
    <row r="26" spans="1:7" ht="15.75" customHeight="1">
      <c r="A26" s="118" t="s">
        <v>47</v>
      </c>
      <c r="B26" s="133"/>
      <c r="C26" s="129" t="s">
        <v>333</v>
      </c>
      <c r="D26" s="119">
        <v>675</v>
      </c>
      <c r="E26" s="119">
        <v>0</v>
      </c>
      <c r="F26" s="119">
        <v>0</v>
      </c>
      <c r="G26" s="125"/>
    </row>
    <row r="27" spans="1:7" ht="15.75" customHeight="1">
      <c r="A27" s="120" t="s">
        <v>50</v>
      </c>
      <c r="B27" s="133"/>
      <c r="C27" s="129" t="s">
        <v>334</v>
      </c>
      <c r="D27" s="119">
        <v>140</v>
      </c>
      <c r="E27" s="119">
        <v>0</v>
      </c>
      <c r="F27" s="119">
        <v>0</v>
      </c>
      <c r="G27" s="125"/>
    </row>
    <row r="28" spans="1:7" ht="15.75" customHeight="1">
      <c r="A28" s="118" t="s">
        <v>52</v>
      </c>
      <c r="B28" s="133"/>
      <c r="C28" s="129" t="s">
        <v>335</v>
      </c>
      <c r="D28" s="119">
        <v>0</v>
      </c>
      <c r="E28" s="119">
        <f t="shared" si="0"/>
        <v>0</v>
      </c>
      <c r="F28" s="119">
        <v>0</v>
      </c>
      <c r="G28" s="125"/>
    </row>
    <row r="29" spans="1:7" ht="15.75" customHeight="1">
      <c r="A29" s="118" t="s">
        <v>55</v>
      </c>
      <c r="B29" s="133"/>
      <c r="C29" s="129" t="s">
        <v>336</v>
      </c>
      <c r="D29" s="119">
        <v>0</v>
      </c>
      <c r="E29" s="119">
        <f t="shared" si="0"/>
        <v>0</v>
      </c>
      <c r="F29" s="119">
        <v>0</v>
      </c>
      <c r="G29" s="125"/>
    </row>
    <row r="30" spans="1:7" ht="15.75" customHeight="1">
      <c r="A30" s="120" t="s">
        <v>58</v>
      </c>
      <c r="B30" s="133"/>
      <c r="C30" s="129" t="s">
        <v>337</v>
      </c>
      <c r="D30" s="119">
        <v>0</v>
      </c>
      <c r="E30" s="119">
        <f t="shared" si="0"/>
        <v>0</v>
      </c>
      <c r="F30" s="119">
        <v>0</v>
      </c>
      <c r="G30" s="125"/>
    </row>
    <row r="31" spans="1:7" ht="15.75" customHeight="1">
      <c r="A31" s="118" t="s">
        <v>60</v>
      </c>
      <c r="B31" s="133"/>
      <c r="C31" s="129" t="s">
        <v>338</v>
      </c>
      <c r="D31" s="119">
        <v>160</v>
      </c>
      <c r="E31" s="119">
        <f t="shared" si="0"/>
        <v>160</v>
      </c>
      <c r="F31" s="119">
        <v>0</v>
      </c>
      <c r="G31" s="125">
        <f t="shared" si="1"/>
        <v>0</v>
      </c>
    </row>
    <row r="32" spans="1:7" ht="15.75" customHeight="1">
      <c r="A32" s="120" t="s">
        <v>63</v>
      </c>
      <c r="B32" s="133"/>
      <c r="C32" s="129" t="s">
        <v>339</v>
      </c>
      <c r="D32" s="119"/>
      <c r="E32" s="119">
        <v>182</v>
      </c>
      <c r="F32" s="130">
        <v>182</v>
      </c>
      <c r="G32" s="125">
        <f t="shared" si="1"/>
        <v>1</v>
      </c>
    </row>
    <row r="33" spans="1:7" ht="15.75" customHeight="1">
      <c r="A33" s="118" t="s">
        <v>67</v>
      </c>
      <c r="B33" s="133"/>
      <c r="C33" s="129" t="s">
        <v>340</v>
      </c>
      <c r="D33" s="119"/>
      <c r="E33" s="119">
        <v>2056</v>
      </c>
      <c r="F33" s="130">
        <v>2056</v>
      </c>
      <c r="G33" s="125">
        <f t="shared" si="1"/>
        <v>1</v>
      </c>
    </row>
    <row r="34" spans="1:7" ht="15.75" customHeight="1">
      <c r="A34" s="120" t="s">
        <v>106</v>
      </c>
      <c r="B34" s="133"/>
      <c r="C34" s="129" t="s">
        <v>341</v>
      </c>
      <c r="D34" s="119"/>
      <c r="E34" s="119">
        <v>248</v>
      </c>
      <c r="F34" s="130">
        <v>248</v>
      </c>
      <c r="G34" s="125">
        <f t="shared" si="1"/>
        <v>1</v>
      </c>
    </row>
    <row r="35" spans="1:7" ht="15.75" customHeight="1">
      <c r="A35" s="118" t="s">
        <v>108</v>
      </c>
      <c r="B35" s="134"/>
      <c r="C35" s="135" t="s">
        <v>26</v>
      </c>
      <c r="D35" s="136">
        <f>SUM(D11:D31)</f>
        <v>76360</v>
      </c>
      <c r="E35" s="136">
        <f>SUM(E11:E34)</f>
        <v>73331</v>
      </c>
      <c r="F35" s="136">
        <f>SUM(F11:F34)</f>
        <v>67567</v>
      </c>
      <c r="G35" s="137">
        <f t="shared" si="1"/>
        <v>0.9213974990113322</v>
      </c>
    </row>
    <row r="36" spans="1:3" ht="15.75" customHeight="1">
      <c r="A36" s="138"/>
      <c r="B36" s="139"/>
      <c r="C36" s="139"/>
    </row>
    <row r="37" spans="1:7" ht="15.75" customHeight="1">
      <c r="A37" s="118"/>
      <c r="B37" s="119"/>
      <c r="C37" s="17" t="s">
        <v>80</v>
      </c>
      <c r="D37" s="119"/>
      <c r="E37" s="119"/>
      <c r="F37" s="119"/>
      <c r="G37" s="119"/>
    </row>
    <row r="38" spans="1:7" ht="15.75" customHeight="1">
      <c r="A38" s="118"/>
      <c r="B38" s="119"/>
      <c r="C38" s="119" t="s">
        <v>328</v>
      </c>
      <c r="D38" s="119">
        <v>4000</v>
      </c>
      <c r="E38" s="119">
        <v>4000</v>
      </c>
      <c r="F38" s="119">
        <v>0</v>
      </c>
      <c r="G38" s="119"/>
    </row>
    <row r="39" spans="1:7" ht="15.75" customHeight="1">
      <c r="A39" s="118"/>
      <c r="B39" s="119"/>
      <c r="C39" s="140" t="s">
        <v>331</v>
      </c>
      <c r="D39" s="119">
        <v>400</v>
      </c>
      <c r="E39" s="119">
        <v>400</v>
      </c>
      <c r="F39" s="119">
        <v>0</v>
      </c>
      <c r="G39" s="119"/>
    </row>
    <row r="40" spans="1:7" ht="15.75" customHeight="1">
      <c r="A40" s="118"/>
      <c r="B40" s="119"/>
      <c r="C40" s="140" t="s">
        <v>335</v>
      </c>
      <c r="D40" s="119">
        <v>13000</v>
      </c>
      <c r="E40" s="119">
        <v>13000</v>
      </c>
      <c r="F40" s="119">
        <v>0</v>
      </c>
      <c r="G40" s="119"/>
    </row>
    <row r="41" spans="1:7" ht="15.75" customHeight="1">
      <c r="A41" s="118"/>
      <c r="B41" s="119"/>
      <c r="C41" s="140" t="s">
        <v>336</v>
      </c>
      <c r="D41" s="119">
        <v>6000</v>
      </c>
      <c r="E41" s="119">
        <v>6000</v>
      </c>
      <c r="F41" s="119">
        <v>0</v>
      </c>
      <c r="G41" s="119"/>
    </row>
    <row r="42" spans="1:7" s="141" customFormat="1" ht="15.75" customHeight="1">
      <c r="A42" s="133"/>
      <c r="B42" s="140"/>
      <c r="C42" s="140" t="s">
        <v>337</v>
      </c>
      <c r="D42" s="133">
        <v>2000</v>
      </c>
      <c r="E42" s="133">
        <v>2000</v>
      </c>
      <c r="F42" s="133">
        <v>0</v>
      </c>
      <c r="G42" s="133"/>
    </row>
    <row r="43" spans="1:7" ht="15.75" customHeight="1">
      <c r="A43" s="118"/>
      <c r="B43" s="119"/>
      <c r="C43" s="119" t="s">
        <v>342</v>
      </c>
      <c r="D43" s="119">
        <v>1000</v>
      </c>
      <c r="E43" s="119">
        <v>1000</v>
      </c>
      <c r="F43" s="119">
        <v>0</v>
      </c>
      <c r="G43" s="119"/>
    </row>
    <row r="44" spans="1:7" ht="15.75" customHeight="1">
      <c r="A44" s="118"/>
      <c r="B44" s="119"/>
      <c r="C44" s="17" t="s">
        <v>26</v>
      </c>
      <c r="D44" s="17">
        <f>SUM(D38:D43)</f>
        <v>26400</v>
      </c>
      <c r="E44" s="17">
        <f>SUM(E38:E43)</f>
        <v>26400</v>
      </c>
      <c r="F44" s="119">
        <v>0</v>
      </c>
      <c r="G44" s="119"/>
    </row>
    <row r="45" spans="1:3" ht="18" customHeight="1">
      <c r="A45" s="138"/>
      <c r="B45" s="139"/>
      <c r="C45" s="139"/>
    </row>
    <row r="46" spans="1:3" ht="18" customHeight="1">
      <c r="A46" s="138"/>
      <c r="B46" s="139"/>
      <c r="C46" s="139"/>
    </row>
    <row r="47" spans="1:3" ht="12.75">
      <c r="A47" s="138"/>
      <c r="B47" s="139"/>
      <c r="C47" s="139"/>
    </row>
    <row r="48" spans="1:3" ht="12.75">
      <c r="A48" s="138"/>
      <c r="B48" s="139"/>
      <c r="C48" s="139"/>
    </row>
    <row r="49" spans="1:3" ht="12.75">
      <c r="A49" s="138"/>
      <c r="B49" s="139"/>
      <c r="C49" s="139"/>
    </row>
    <row r="50" spans="1:3" ht="12.75">
      <c r="A50" s="138"/>
      <c r="B50" s="139"/>
      <c r="C50" s="139"/>
    </row>
    <row r="51" spans="1:3" ht="12.75">
      <c r="A51" s="142"/>
      <c r="B51" s="143"/>
      <c r="C51" s="143"/>
    </row>
  </sheetData>
  <sheetProtection selectLockedCells="1" selectUnlockedCells="1"/>
  <mergeCells count="11">
    <mergeCell ref="E7:E8"/>
    <mergeCell ref="F7:F8"/>
    <mergeCell ref="A2:G2"/>
    <mergeCell ref="G7:G8"/>
    <mergeCell ref="A1:G1"/>
    <mergeCell ref="A3:G3"/>
    <mergeCell ref="A4:G4"/>
    <mergeCell ref="A6:G6"/>
    <mergeCell ref="A7:B9"/>
    <mergeCell ref="C7:C8"/>
    <mergeCell ref="D7:D8"/>
  </mergeCells>
  <printOptions/>
  <pageMargins left="0.39375" right="0.39375" top="1.0805555555555555" bottom="0.886111111111111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1">
      <selection activeCell="A2" sqref="A2:G2"/>
    </sheetView>
  </sheetViews>
  <sheetFormatPr defaultColWidth="9.140625" defaultRowHeight="12.75"/>
  <cols>
    <col min="1" max="1" width="4.00390625" style="0" customWidth="1"/>
    <col min="2" max="2" width="3.8515625" style="0" customWidth="1"/>
    <col min="3" max="3" width="34.140625" style="0" customWidth="1"/>
    <col min="4" max="4" width="11.140625" style="0" customWidth="1"/>
    <col min="5" max="5" width="11.00390625" style="0" customWidth="1"/>
    <col min="6" max="6" width="11.140625" style="0" customWidth="1"/>
    <col min="7" max="7" width="10.140625" style="0" customWidth="1"/>
  </cols>
  <sheetData>
    <row r="1" spans="1:7" ht="12.75">
      <c r="A1" s="169" t="s">
        <v>343</v>
      </c>
      <c r="B1" s="169"/>
      <c r="C1" s="169"/>
      <c r="D1" s="169"/>
      <c r="E1" s="169"/>
      <c r="F1" s="169"/>
      <c r="G1" s="169"/>
    </row>
    <row r="2" spans="1:7" ht="12.75">
      <c r="A2" s="163" t="s">
        <v>377</v>
      </c>
      <c r="B2" s="163"/>
      <c r="C2" s="163"/>
      <c r="D2" s="163"/>
      <c r="E2" s="163"/>
      <c r="F2" s="163"/>
      <c r="G2" s="163"/>
    </row>
    <row r="3" spans="1:5" ht="12.75" customHeight="1">
      <c r="A3" s="175"/>
      <c r="B3" s="175"/>
      <c r="C3" s="175"/>
      <c r="D3" s="175"/>
      <c r="E3" s="175"/>
    </row>
    <row r="4" spans="1:7" ht="12.75" customHeight="1">
      <c r="A4" s="174" t="s">
        <v>1</v>
      </c>
      <c r="B4" s="174"/>
      <c r="C4" s="174"/>
      <c r="D4" s="174"/>
      <c r="E4" s="174"/>
      <c r="F4" s="174"/>
      <c r="G4" s="174"/>
    </row>
    <row r="5" spans="1:7" ht="12.75">
      <c r="A5" s="174" t="s">
        <v>344</v>
      </c>
      <c r="B5" s="174"/>
      <c r="C5" s="174"/>
      <c r="D5" s="174"/>
      <c r="E5" s="174"/>
      <c r="F5" s="174"/>
      <c r="G5" s="174"/>
    </row>
    <row r="6" spans="1:4" ht="12.75">
      <c r="A6" s="64"/>
      <c r="B6" s="64"/>
      <c r="C6" s="64"/>
      <c r="D6" s="64"/>
    </row>
    <row r="8" spans="1:7" ht="12.75" customHeight="1">
      <c r="A8" s="186" t="s">
        <v>4</v>
      </c>
      <c r="B8" s="186"/>
      <c r="C8" s="186"/>
      <c r="D8" s="186"/>
      <c r="E8" s="186"/>
      <c r="F8" s="186"/>
      <c r="G8" s="186"/>
    </row>
    <row r="9" spans="1:7" ht="28.5" customHeight="1">
      <c r="A9" s="184" t="s">
        <v>5</v>
      </c>
      <c r="B9" s="184"/>
      <c r="C9" s="185" t="s">
        <v>345</v>
      </c>
      <c r="D9" s="158" t="s">
        <v>7</v>
      </c>
      <c r="E9" s="158" t="s">
        <v>8</v>
      </c>
      <c r="F9" s="158" t="s">
        <v>372</v>
      </c>
      <c r="G9" s="158" t="s">
        <v>10</v>
      </c>
    </row>
    <row r="10" spans="1:7" ht="12" customHeight="1">
      <c r="A10" s="184"/>
      <c r="B10" s="184"/>
      <c r="C10" s="185"/>
      <c r="D10" s="158"/>
      <c r="E10" s="158"/>
      <c r="F10" s="158"/>
      <c r="G10" s="158"/>
    </row>
    <row r="11" spans="1:7" ht="12.75">
      <c r="A11" s="184"/>
      <c r="B11" s="184"/>
      <c r="C11" s="144" t="s">
        <v>11</v>
      </c>
      <c r="D11" s="6" t="s">
        <v>12</v>
      </c>
      <c r="E11" s="145" t="s">
        <v>316</v>
      </c>
      <c r="F11" s="79"/>
      <c r="G11" s="79"/>
    </row>
    <row r="12" spans="1:7" ht="12.75">
      <c r="A12" s="145" t="s">
        <v>16</v>
      </c>
      <c r="B12" s="146" t="s">
        <v>28</v>
      </c>
      <c r="C12" s="147" t="s">
        <v>75</v>
      </c>
      <c r="D12" s="10"/>
      <c r="E12" s="10"/>
      <c r="F12" s="79"/>
      <c r="G12" s="79"/>
    </row>
    <row r="13" spans="1:7" ht="12.75">
      <c r="A13" s="145" t="s">
        <v>71</v>
      </c>
      <c r="B13" s="146" t="s">
        <v>16</v>
      </c>
      <c r="C13" s="147" t="s">
        <v>345</v>
      </c>
      <c r="D13" s="10"/>
      <c r="E13" s="10"/>
      <c r="F13" s="79"/>
      <c r="G13" s="79"/>
    </row>
    <row r="14" spans="1:7" ht="12.75">
      <c r="A14" s="145" t="s">
        <v>19</v>
      </c>
      <c r="B14" s="79"/>
      <c r="C14" s="148" t="s">
        <v>346</v>
      </c>
      <c r="D14" s="10">
        <v>1500</v>
      </c>
      <c r="E14" s="10">
        <f>SUM(D14:D14)</f>
        <v>1500</v>
      </c>
      <c r="F14" s="79">
        <v>0</v>
      </c>
      <c r="G14" s="12">
        <f>F14/E14</f>
        <v>0</v>
      </c>
    </row>
    <row r="15" spans="1:7" ht="12.75">
      <c r="A15" s="145" t="s">
        <v>21</v>
      </c>
      <c r="B15" s="79"/>
      <c r="C15" s="148" t="s">
        <v>347</v>
      </c>
      <c r="D15" s="10">
        <v>850</v>
      </c>
      <c r="E15" s="10">
        <f>SUM(D15:D15)</f>
        <v>850</v>
      </c>
      <c r="F15" s="79">
        <v>843</v>
      </c>
      <c r="G15" s="12">
        <f aca="true" t="shared" si="0" ref="G15:G45">F15/E15</f>
        <v>0.991764705882353</v>
      </c>
    </row>
    <row r="16" spans="1:7" ht="12.75">
      <c r="A16" s="145" t="s">
        <v>23</v>
      </c>
      <c r="B16" s="79"/>
      <c r="C16" s="148" t="s">
        <v>348</v>
      </c>
      <c r="D16" s="10">
        <v>1700</v>
      </c>
      <c r="E16" s="10">
        <f>SUM(D16:D16)</f>
        <v>1700</v>
      </c>
      <c r="F16" s="79">
        <v>1726</v>
      </c>
      <c r="G16" s="12">
        <f t="shared" si="0"/>
        <v>1.015294117647059</v>
      </c>
    </row>
    <row r="17" spans="1:7" ht="12.75">
      <c r="A17" s="145" t="s">
        <v>25</v>
      </c>
      <c r="B17" s="79"/>
      <c r="C17" s="148" t="s">
        <v>349</v>
      </c>
      <c r="D17" s="10">
        <v>1700</v>
      </c>
      <c r="E17" s="10">
        <f>SUM(D17:D17)</f>
        <v>1700</v>
      </c>
      <c r="F17" s="79">
        <v>1700</v>
      </c>
      <c r="G17" s="12">
        <f t="shared" si="0"/>
        <v>1</v>
      </c>
    </row>
    <row r="18" spans="1:7" ht="12.75">
      <c r="A18" s="145" t="s">
        <v>27</v>
      </c>
      <c r="B18" s="82"/>
      <c r="C18" s="149" t="s">
        <v>26</v>
      </c>
      <c r="D18" s="55">
        <f>SUM(D14:D17)</f>
        <v>5750</v>
      </c>
      <c r="E18" s="55">
        <f>SUM(E14:E17)</f>
        <v>5750</v>
      </c>
      <c r="F18" s="55">
        <f>SUM(F14:F17)</f>
        <v>4269</v>
      </c>
      <c r="G18" s="28">
        <f t="shared" si="0"/>
        <v>0.7424347826086957</v>
      </c>
    </row>
    <row r="19" spans="1:7" ht="12.75" customHeight="1">
      <c r="A19" s="145" t="s">
        <v>30</v>
      </c>
      <c r="B19" s="79"/>
      <c r="C19" s="181" t="s">
        <v>350</v>
      </c>
      <c r="D19" s="182">
        <v>193670</v>
      </c>
      <c r="E19" s="182">
        <v>194950</v>
      </c>
      <c r="F19" s="182">
        <v>183946</v>
      </c>
      <c r="G19" s="183">
        <f t="shared" si="0"/>
        <v>0.9435547576301616</v>
      </c>
    </row>
    <row r="20" spans="1:7" ht="12.75">
      <c r="A20" s="145" t="s">
        <v>32</v>
      </c>
      <c r="B20" s="79"/>
      <c r="C20" s="181"/>
      <c r="D20" s="182"/>
      <c r="E20" s="182"/>
      <c r="F20" s="182"/>
      <c r="G20" s="183"/>
    </row>
    <row r="21" spans="1:7" ht="12.75">
      <c r="A21" s="145" t="s">
        <v>34</v>
      </c>
      <c r="B21" s="79"/>
      <c r="C21" s="150"/>
      <c r="D21" s="10"/>
      <c r="E21" s="10"/>
      <c r="F21" s="79"/>
      <c r="G21" s="12"/>
    </row>
    <row r="22" spans="1:7" ht="12.75">
      <c r="A22" s="145" t="s">
        <v>36</v>
      </c>
      <c r="B22" s="146" t="s">
        <v>71</v>
      </c>
      <c r="C22" s="147" t="s">
        <v>351</v>
      </c>
      <c r="D22" s="10"/>
      <c r="E22" s="10"/>
      <c r="F22" s="79"/>
      <c r="G22" s="12"/>
    </row>
    <row r="23" spans="1:7" ht="12.75">
      <c r="A23" s="145" t="s">
        <v>38</v>
      </c>
      <c r="B23" s="79"/>
      <c r="C23" s="148" t="s">
        <v>352</v>
      </c>
      <c r="D23" s="10">
        <v>3500</v>
      </c>
      <c r="E23" s="10">
        <v>4157</v>
      </c>
      <c r="F23" s="10">
        <v>4905</v>
      </c>
      <c r="G23" s="12">
        <f t="shared" si="0"/>
        <v>1.1799374548953572</v>
      </c>
    </row>
    <row r="24" spans="1:7" ht="12.75">
      <c r="A24" s="145" t="s">
        <v>40</v>
      </c>
      <c r="B24" s="79"/>
      <c r="C24" s="148" t="s">
        <v>353</v>
      </c>
      <c r="D24" s="10">
        <v>4500</v>
      </c>
      <c r="E24" s="10">
        <v>4500</v>
      </c>
      <c r="F24" s="10">
        <v>3269</v>
      </c>
      <c r="G24" s="12">
        <f t="shared" si="0"/>
        <v>0.7264444444444444</v>
      </c>
    </row>
    <row r="25" spans="1:7" ht="12.75">
      <c r="A25" s="145" t="s">
        <v>41</v>
      </c>
      <c r="B25" s="79"/>
      <c r="C25" s="148" t="s">
        <v>354</v>
      </c>
      <c r="D25" s="10">
        <v>150</v>
      </c>
      <c r="E25" s="10">
        <v>150</v>
      </c>
      <c r="F25" s="10">
        <v>50</v>
      </c>
      <c r="G25" s="12">
        <f t="shared" si="0"/>
        <v>0.3333333333333333</v>
      </c>
    </row>
    <row r="26" spans="1:7" ht="12.75">
      <c r="A26" s="145" t="s">
        <v>44</v>
      </c>
      <c r="B26" s="79"/>
      <c r="C26" s="148" t="s">
        <v>361</v>
      </c>
      <c r="D26" s="10">
        <v>300</v>
      </c>
      <c r="E26" s="10">
        <f>SUM(D26:D26)</f>
        <v>300</v>
      </c>
      <c r="F26" s="10">
        <v>342</v>
      </c>
      <c r="G26" s="12">
        <f>F26/E26</f>
        <v>1.14</v>
      </c>
    </row>
    <row r="27" spans="1:7" ht="12.75">
      <c r="A27" s="145" t="s">
        <v>47</v>
      </c>
      <c r="B27" s="79"/>
      <c r="C27" s="151" t="s">
        <v>355</v>
      </c>
      <c r="D27" s="10">
        <v>600</v>
      </c>
      <c r="E27" s="10">
        <f aca="true" t="shared" si="1" ref="E27:E32">SUM(D27:D27)</f>
        <v>600</v>
      </c>
      <c r="F27" s="10">
        <v>52</v>
      </c>
      <c r="G27" s="12">
        <f t="shared" si="0"/>
        <v>0.08666666666666667</v>
      </c>
    </row>
    <row r="28" spans="1:7" ht="12.75">
      <c r="A28" s="145" t="s">
        <v>50</v>
      </c>
      <c r="B28" s="79"/>
      <c r="C28" s="148" t="s">
        <v>356</v>
      </c>
      <c r="D28" s="10">
        <v>150</v>
      </c>
      <c r="E28" s="10">
        <f t="shared" si="1"/>
        <v>150</v>
      </c>
      <c r="F28" s="10">
        <v>50</v>
      </c>
      <c r="G28" s="12">
        <f t="shared" si="0"/>
        <v>0.3333333333333333</v>
      </c>
    </row>
    <row r="29" spans="1:7" ht="12.75">
      <c r="A29" s="145" t="s">
        <v>52</v>
      </c>
      <c r="B29" s="79"/>
      <c r="C29" s="148" t="s">
        <v>357</v>
      </c>
      <c r="D29" s="10">
        <v>1700</v>
      </c>
      <c r="E29" s="10">
        <f t="shared" si="1"/>
        <v>1700</v>
      </c>
      <c r="F29" s="10">
        <v>1700</v>
      </c>
      <c r="G29" s="12">
        <f t="shared" si="0"/>
        <v>1</v>
      </c>
    </row>
    <row r="30" spans="1:7" ht="12.75">
      <c r="A30" s="145" t="s">
        <v>54</v>
      </c>
      <c r="B30" s="79"/>
      <c r="C30" s="148" t="s">
        <v>358</v>
      </c>
      <c r="D30" s="10">
        <v>100</v>
      </c>
      <c r="E30" s="10">
        <f t="shared" si="1"/>
        <v>100</v>
      </c>
      <c r="F30" s="10">
        <v>100</v>
      </c>
      <c r="G30" s="12">
        <f t="shared" si="0"/>
        <v>1</v>
      </c>
    </row>
    <row r="31" spans="1:7" ht="12.75">
      <c r="A31" s="145" t="s">
        <v>55</v>
      </c>
      <c r="B31" s="79"/>
      <c r="C31" s="148" t="s">
        <v>359</v>
      </c>
      <c r="D31" s="10">
        <v>100</v>
      </c>
      <c r="E31" s="10">
        <f t="shared" si="1"/>
        <v>100</v>
      </c>
      <c r="F31" s="10">
        <v>100</v>
      </c>
      <c r="G31" s="12">
        <f t="shared" si="0"/>
        <v>1</v>
      </c>
    </row>
    <row r="32" spans="1:7" ht="12.75">
      <c r="A32" s="145" t="s">
        <v>58</v>
      </c>
      <c r="B32" s="79"/>
      <c r="C32" s="148" t="s">
        <v>360</v>
      </c>
      <c r="D32" s="10">
        <v>50</v>
      </c>
      <c r="E32" s="10">
        <f t="shared" si="1"/>
        <v>50</v>
      </c>
      <c r="F32" s="10">
        <v>25</v>
      </c>
      <c r="G32" s="12">
        <f t="shared" si="0"/>
        <v>0.5</v>
      </c>
    </row>
    <row r="33" spans="1:7" ht="12.75">
      <c r="A33" s="145" t="s">
        <v>60</v>
      </c>
      <c r="B33" s="79"/>
      <c r="C33" s="148" t="s">
        <v>362</v>
      </c>
      <c r="D33" s="10">
        <v>400</v>
      </c>
      <c r="E33" s="10">
        <v>275</v>
      </c>
      <c r="F33" s="10">
        <v>240</v>
      </c>
      <c r="G33" s="12">
        <f t="shared" si="0"/>
        <v>0.8727272727272727</v>
      </c>
    </row>
    <row r="34" spans="1:7" ht="12.75">
      <c r="A34" s="145" t="s">
        <v>63</v>
      </c>
      <c r="B34" s="86"/>
      <c r="C34" s="149" t="s">
        <v>26</v>
      </c>
      <c r="D34" s="55">
        <f>SUM(D23:D33)</f>
        <v>11550</v>
      </c>
      <c r="E34" s="55">
        <f>SUM(E23:E33)</f>
        <v>12082</v>
      </c>
      <c r="F34" s="55">
        <f>SUM(F23:F33)</f>
        <v>10833</v>
      </c>
      <c r="G34" s="28">
        <f t="shared" si="0"/>
        <v>0.8966230756497269</v>
      </c>
    </row>
    <row r="35" spans="1:7" ht="12.75">
      <c r="A35" s="145" t="s">
        <v>67</v>
      </c>
      <c r="B35" s="86"/>
      <c r="C35" s="149" t="s">
        <v>363</v>
      </c>
      <c r="D35" s="55">
        <f>SUM(D34+D18)</f>
        <v>17300</v>
      </c>
      <c r="E35" s="55">
        <f>SUM(E34+E18)</f>
        <v>17832</v>
      </c>
      <c r="F35" s="55">
        <f>SUM(F34+F18)</f>
        <v>15102</v>
      </c>
      <c r="G35" s="28">
        <f t="shared" si="0"/>
        <v>0.8469044414535666</v>
      </c>
    </row>
    <row r="36" spans="1:7" ht="12.75">
      <c r="A36" s="145" t="s">
        <v>106</v>
      </c>
      <c r="B36" s="79"/>
      <c r="C36" s="148"/>
      <c r="D36" s="10"/>
      <c r="E36" s="10"/>
      <c r="F36" s="79"/>
      <c r="G36" s="12"/>
    </row>
    <row r="37" spans="1:7" ht="12.75">
      <c r="A37" s="145" t="s">
        <v>108</v>
      </c>
      <c r="B37" s="146" t="s">
        <v>42</v>
      </c>
      <c r="C37" s="147" t="s">
        <v>364</v>
      </c>
      <c r="D37" s="10"/>
      <c r="E37" s="10"/>
      <c r="F37" s="79"/>
      <c r="G37" s="12"/>
    </row>
    <row r="38" spans="1:7" ht="12.75">
      <c r="A38" s="145" t="s">
        <v>110</v>
      </c>
      <c r="B38" s="79"/>
      <c r="C38" s="148" t="s">
        <v>365</v>
      </c>
      <c r="D38" s="10">
        <v>230</v>
      </c>
      <c r="E38" s="10">
        <f aca="true" t="shared" si="2" ref="E38:E44">SUM(D38:D38)</f>
        <v>230</v>
      </c>
      <c r="F38" s="79">
        <v>64</v>
      </c>
      <c r="G38" s="12">
        <f t="shared" si="0"/>
        <v>0.2782608695652174</v>
      </c>
    </row>
    <row r="39" spans="1:7" ht="12.75">
      <c r="A39" s="145" t="s">
        <v>112</v>
      </c>
      <c r="B39" s="79"/>
      <c r="C39" s="148" t="s">
        <v>366</v>
      </c>
      <c r="D39" s="10">
        <v>2000</v>
      </c>
      <c r="E39" s="10">
        <f t="shared" si="2"/>
        <v>2000</v>
      </c>
      <c r="F39" s="79">
        <v>0</v>
      </c>
      <c r="G39" s="12">
        <f t="shared" si="0"/>
        <v>0</v>
      </c>
    </row>
    <row r="40" spans="1:7" ht="12.75">
      <c r="A40" s="145" t="s">
        <v>114</v>
      </c>
      <c r="B40" s="79"/>
      <c r="C40" s="148" t="s">
        <v>367</v>
      </c>
      <c r="D40" s="10">
        <v>1090</v>
      </c>
      <c r="E40" s="10">
        <f t="shared" si="2"/>
        <v>1090</v>
      </c>
      <c r="F40" s="79">
        <v>1090</v>
      </c>
      <c r="G40" s="12">
        <f t="shared" si="0"/>
        <v>1</v>
      </c>
    </row>
    <row r="41" spans="1:7" ht="12.75">
      <c r="A41" s="145" t="s">
        <v>116</v>
      </c>
      <c r="B41" s="79"/>
      <c r="C41" s="148" t="s">
        <v>368</v>
      </c>
      <c r="D41" s="10">
        <v>0</v>
      </c>
      <c r="E41" s="10">
        <v>18</v>
      </c>
      <c r="F41" s="79">
        <v>18</v>
      </c>
      <c r="G41" s="12">
        <f t="shared" si="0"/>
        <v>1</v>
      </c>
    </row>
    <row r="42" spans="1:7" ht="12.75">
      <c r="A42" s="145" t="s">
        <v>118</v>
      </c>
      <c r="B42" s="79"/>
      <c r="C42" s="148" t="s">
        <v>369</v>
      </c>
      <c r="D42" s="10">
        <v>1210</v>
      </c>
      <c r="E42" s="10">
        <f t="shared" si="2"/>
        <v>1210</v>
      </c>
      <c r="F42" s="79">
        <v>0</v>
      </c>
      <c r="G42" s="12">
        <f t="shared" si="0"/>
        <v>0</v>
      </c>
    </row>
    <row r="43" spans="1:7" ht="12.75">
      <c r="A43" s="145" t="s">
        <v>119</v>
      </c>
      <c r="B43" s="79"/>
      <c r="C43" s="148" t="s">
        <v>370</v>
      </c>
      <c r="D43" s="10"/>
      <c r="E43" s="10">
        <v>675</v>
      </c>
      <c r="F43" s="79">
        <v>675</v>
      </c>
      <c r="G43" s="12">
        <f t="shared" si="0"/>
        <v>1</v>
      </c>
    </row>
    <row r="44" spans="1:7" ht="12.75">
      <c r="A44" s="145" t="s">
        <v>121</v>
      </c>
      <c r="B44" s="79"/>
      <c r="C44" s="148" t="s">
        <v>371</v>
      </c>
      <c r="D44" s="10">
        <v>650</v>
      </c>
      <c r="E44" s="10">
        <f t="shared" si="2"/>
        <v>650</v>
      </c>
      <c r="F44" s="79">
        <v>648</v>
      </c>
      <c r="G44" s="12">
        <f t="shared" si="0"/>
        <v>0.9969230769230769</v>
      </c>
    </row>
    <row r="45" spans="1:7" ht="12.75">
      <c r="A45" s="145" t="s">
        <v>123</v>
      </c>
      <c r="B45" s="82"/>
      <c r="C45" s="149" t="s">
        <v>26</v>
      </c>
      <c r="D45" s="55">
        <f>SUM(D38:D44)</f>
        <v>5180</v>
      </c>
      <c r="E45" s="55">
        <f>SUM(E38:E44)</f>
        <v>5873</v>
      </c>
      <c r="F45" s="55">
        <f>SUM(F38:F44)</f>
        <v>2495</v>
      </c>
      <c r="G45" s="28">
        <f t="shared" si="0"/>
        <v>0.42482547250127706</v>
      </c>
    </row>
  </sheetData>
  <sheetProtection selectLockedCells="1" selectUnlockedCells="1"/>
  <mergeCells count="17">
    <mergeCell ref="A5:G5"/>
    <mergeCell ref="A8:G8"/>
    <mergeCell ref="A1:G1"/>
    <mergeCell ref="A2:G2"/>
    <mergeCell ref="A3:E3"/>
    <mergeCell ref="A4:G4"/>
    <mergeCell ref="G19:G20"/>
    <mergeCell ref="A9:B11"/>
    <mergeCell ref="C9:C10"/>
    <mergeCell ref="D9:D10"/>
    <mergeCell ref="E9:E10"/>
    <mergeCell ref="F9:F10"/>
    <mergeCell ref="G9:G10"/>
    <mergeCell ref="C19:C20"/>
    <mergeCell ref="D19:D20"/>
    <mergeCell ref="E19:E20"/>
    <mergeCell ref="F19:F2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Edit</dc:creator>
  <cp:keywords/>
  <dc:description/>
  <cp:lastModifiedBy>Titzeva</cp:lastModifiedBy>
  <cp:lastPrinted>2013-04-16T12:21:51Z</cp:lastPrinted>
  <dcterms:created xsi:type="dcterms:W3CDTF">2013-04-16T06:41:19Z</dcterms:created>
  <dcterms:modified xsi:type="dcterms:W3CDTF">2013-05-06T12:43:49Z</dcterms:modified>
  <cp:category/>
  <cp:version/>
  <cp:contentType/>
  <cp:contentStatus/>
</cp:coreProperties>
</file>