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0" activeTab="4"/>
  </bookViews>
  <sheets>
    <sheet name="KV 1 mell" sheetId="1" r:id="rId1"/>
    <sheet name="KV 2 mell" sheetId="2" r:id="rId2"/>
    <sheet name="KV 3 mell" sheetId="3" r:id="rId3"/>
    <sheet name="Kv 3.1 mell" sheetId="4" r:id="rId4"/>
    <sheet name="KV 4 mell" sheetId="5" r:id="rId5"/>
    <sheet name="KV 5 mell" sheetId="6" r:id="rId6"/>
  </sheets>
  <definedNames/>
  <calcPr fullCalcOnLoad="1"/>
</workbook>
</file>

<file path=xl/sharedStrings.xml><?xml version="1.0" encoding="utf-8"?>
<sst xmlns="http://schemas.openxmlformats.org/spreadsheetml/2006/main" count="886" uniqueCount="435">
  <si>
    <t>Révfülöp Nagyközség Önkormányzata</t>
  </si>
  <si>
    <t xml:space="preserve"> 2009 évi bevételi és kiadási előirányzatainak főösszesítője</t>
  </si>
  <si>
    <t>Sor szám</t>
  </si>
  <si>
    <t>Bevételek</t>
  </si>
  <si>
    <t>2009 évi eredeti előirányzat</t>
  </si>
  <si>
    <t>2009. évi módosított előirányzat</t>
  </si>
  <si>
    <t>Teljesítés 2009.12.31.</t>
  </si>
  <si>
    <t>Teljesítés %-a</t>
  </si>
  <si>
    <t>Működési bevételek</t>
  </si>
  <si>
    <t>Hatósági jogkörhöz köthető működési bevételek</t>
  </si>
  <si>
    <t>Intézményi működéssel kapcsolatos bevételek</t>
  </si>
  <si>
    <t>Általános forgalmi adó</t>
  </si>
  <si>
    <t>Kamat bevételek</t>
  </si>
  <si>
    <t>Összesen</t>
  </si>
  <si>
    <t>Önkormányzat sajátos működési bevételei</t>
  </si>
  <si>
    <t>Helyi adók</t>
  </si>
  <si>
    <t>Átengedett központi adók</t>
  </si>
  <si>
    <t>Talajterhelési díj</t>
  </si>
  <si>
    <t>Egyéb sajátos bevétel</t>
  </si>
  <si>
    <t>Bírság</t>
  </si>
  <si>
    <t>Támogatások</t>
  </si>
  <si>
    <t>Felhalmozási és tőke jellegű bevételek</t>
  </si>
  <si>
    <t>Véglegesen átvett pénzeszközök</t>
  </si>
  <si>
    <t>Működési célú pénzeszköz átvétel</t>
  </si>
  <si>
    <t>Felhalmozási célú pénzeszköz átvétel</t>
  </si>
  <si>
    <t xml:space="preserve">Hitel felvétel  </t>
  </si>
  <si>
    <t>Hitel felvétel fejlesztési célra</t>
  </si>
  <si>
    <t>Hitel felvétel működési célra</t>
  </si>
  <si>
    <t>Pénzmaradvány</t>
  </si>
  <si>
    <t>Előző évi költségvetési elszámolás</t>
  </si>
  <si>
    <t>Bevételek összesen</t>
  </si>
  <si>
    <t>Kiadások</t>
  </si>
  <si>
    <t>2009.évi eredeti előirányzat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</si>
  <si>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</si>
  <si>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</si>
  <si>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</si>
  <si>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</si>
  <si>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</si>
  <si>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</si>
  <si>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</si>
  <si>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Hitel törlesztés</t>
  </si>
  <si>
    <t>Tartalék</t>
  </si>
  <si>
    <t>Céltartalék: beruházások saját forrása</t>
  </si>
  <si>
    <t>Egyéb értékpapír vásárlás</t>
  </si>
  <si>
    <t>Egyéb értékpapír visszaváltás</t>
  </si>
  <si>
    <t>Kiadások összesen</t>
  </si>
  <si>
    <t xml:space="preserve">Révfülöp Nagyközség Önkormányzata és költségvetési szervei </t>
  </si>
  <si>
    <t>1.</t>
  </si>
  <si>
    <t>Bírságból származó bevétel</t>
  </si>
  <si>
    <t>2.</t>
  </si>
  <si>
    <t>Óvodai intézményi ellátási díj bevétel</t>
  </si>
  <si>
    <t>Óvodai alkalmazottak étkezés térítése</t>
  </si>
  <si>
    <t>Áfa bevétel</t>
  </si>
  <si>
    <t>Óvoda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</si>
  <si>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</si>
  <si>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</si>
  <si>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</si>
  <si>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</si>
  <si>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Iskola bevétele összesen</t>
  </si>
  <si>
    <t>Szociális étkezés bevétele</t>
  </si>
  <si>
    <t>Szociális étkezés bevétele összesen</t>
  </si>
  <si>
    <t>Tourinform iroda bevétele</t>
  </si>
  <si>
    <t>Könyvtári szolgáltatás bevétele</t>
  </si>
  <si>
    <t>Honismeret, galéria belépődíj</t>
  </si>
  <si>
    <t>Képújság hirdetés díja</t>
  </si>
  <si>
    <t>Temetkezési szolgáltatás bevétele</t>
  </si>
  <si>
    <t>Strand bevétel</t>
  </si>
  <si>
    <t>Kilátó bevétele</t>
  </si>
  <si>
    <t>Nyilvános Wc bevétele</t>
  </si>
  <si>
    <t>Kábel Tv üzemeltetés bevétele</t>
  </si>
  <si>
    <t>Helyi támogatás visszafizetése</t>
  </si>
  <si>
    <t>Helyiségek,  eszközök bérbeadása</t>
  </si>
  <si>
    <t>Továbbszámlázott szolgáltatások</t>
  </si>
  <si>
    <t>Egyéb bevétel</t>
  </si>
  <si>
    <t xml:space="preserve">Szakfeladatok bevétele összesen </t>
  </si>
  <si>
    <t>Intézményi működési bevételek összesen</t>
  </si>
  <si>
    <t>3.</t>
  </si>
  <si>
    <t>Általános forgalmi adó összesen</t>
  </si>
  <si>
    <t>4.</t>
  </si>
  <si>
    <t>Kamat bevétel</t>
  </si>
  <si>
    <t>Működési bevételek összesen</t>
  </si>
  <si>
    <t>Önkormányzatok sajátos működési bevételei</t>
  </si>
  <si>
    <t>Építményadó</t>
  </si>
  <si>
    <t>Telekadó</t>
  </si>
  <si>
    <t>Idegenforgalmi adó</t>
  </si>
  <si>
    <t>Iparűzési adó</t>
  </si>
  <si>
    <t>Személyi jövedelemadó  8%-a</t>
  </si>
  <si>
    <t>Jövedelem különbség jogcímen</t>
  </si>
  <si>
    <t>Gépjármű adó</t>
  </si>
  <si>
    <t>Önkormányzati lakások lakbére</t>
  </si>
  <si>
    <t>5.</t>
  </si>
  <si>
    <t>Birság, pótlék</t>
  </si>
  <si>
    <t>Normatív támogatások</t>
  </si>
  <si>
    <t>Normatív kötött támogatások</t>
  </si>
  <si>
    <t>Központosított támogatások</t>
  </si>
  <si>
    <t>Egyéb központi támogatás</t>
  </si>
  <si>
    <t>Telek értékesítés</t>
  </si>
  <si>
    <t>Önkormányzati lakások értékesítése</t>
  </si>
  <si>
    <t>Véglegesen átvett pénzeszköz</t>
  </si>
  <si>
    <t>Mozgáskorlátozottak támogatása</t>
  </si>
  <si>
    <t>OEP támogatás, védőnői szolgálat</t>
  </si>
  <si>
    <t>Iskola működéshez társközségek támogatása</t>
  </si>
  <si>
    <t>Óvoda működéshez társközségek támogatása</t>
  </si>
  <si>
    <t>Kistérségi támogatás</t>
  </si>
  <si>
    <t>Tourinform iroda támogatása</t>
  </si>
  <si>
    <t>Munkaügyi központ támogatása</t>
  </si>
  <si>
    <t>Prémiumévek program támogatása</t>
  </si>
  <si>
    <t>Közcélu foglalkoztatás támogatása</t>
  </si>
  <si>
    <t>Sport KKT Kézilabda támogatás</t>
  </si>
  <si>
    <t>Közmunkaprogram előleg visszatérítés</t>
  </si>
  <si>
    <t>Eu parlamenti választás</t>
  </si>
  <si>
    <t>"Kék hullám" eszközbeszerzés támogatása</t>
  </si>
  <si>
    <t>Egyéb szervezetektől támogatás</t>
  </si>
  <si>
    <t>V.M.Közokt.Alapitvány támogatása</t>
  </si>
  <si>
    <t>Kistérségi támogatás közmüv.rendezvényhez</t>
  </si>
  <si>
    <t>Előző évi költségvetési kiegészítés</t>
  </si>
  <si>
    <t>Szennyvízcsatorna érdekeltségi hozzájárulás</t>
  </si>
  <si>
    <t>BFT támogatás mentőkatamarán beszerzéshez</t>
  </si>
  <si>
    <t>Pince kiállítás támogatása</t>
  </si>
  <si>
    <t>Kilátó táblarendszer felújítás támogatása</t>
  </si>
  <si>
    <t>Szigeti strand játszótér felúj.támogatása</t>
  </si>
  <si>
    <t>Mentőkatamarán beszerzés tám.Szigeti strand</t>
  </si>
  <si>
    <t>Tavasz u. csapadékvíz elvezetés támogatása</t>
  </si>
  <si>
    <t>Fog.röntgen beszerzéshez fogorvos hozzájárulása</t>
  </si>
  <si>
    <t>Véglegesen átvett pénzeszköz összesen</t>
  </si>
  <si>
    <t>Hitel felvétel</t>
  </si>
  <si>
    <t>Révfülöp Nagyközség Önkormányzata és költségvetési szervei</t>
  </si>
  <si>
    <t>2009 évi működési kiadási előirányzata és teljesítése szakfeladatonként</t>
  </si>
  <si>
    <t>Szakfeladat</t>
  </si>
  <si>
    <t>Lét-szám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</si>
  <si>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</si>
  <si>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</si>
  <si>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</si>
  <si>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</si>
  <si>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</si>
  <si>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Városi és kábel tv</t>
  </si>
  <si>
    <t>Önkormányzati ig tevékenység</t>
  </si>
  <si>
    <t>Európai parlamenti választás</t>
  </si>
  <si>
    <t>6.</t>
  </si>
  <si>
    <t>Vízkárelhárítás</t>
  </si>
  <si>
    <t>7.</t>
  </si>
  <si>
    <t>Város és község gazdálkodás</t>
  </si>
  <si>
    <t>8.</t>
  </si>
  <si>
    <t>Köztemető fenntartás</t>
  </si>
  <si>
    <t>9.</t>
  </si>
  <si>
    <t>Közvilágítás</t>
  </si>
  <si>
    <t>10.</t>
  </si>
  <si>
    <t>Háziorvosi szolgálat</t>
  </si>
  <si>
    <t>11.</t>
  </si>
  <si>
    <t>Fogorvosi szolgálat</t>
  </si>
  <si>
    <t>12.</t>
  </si>
  <si>
    <t>Védőnői szolgálat</t>
  </si>
  <si>
    <t>13.</t>
  </si>
  <si>
    <t>Állategészségügyi feladatok</t>
  </si>
  <si>
    <t>14.</t>
  </si>
  <si>
    <t>Szennyvíz elvezetés és kezelés</t>
  </si>
  <si>
    <t>15.</t>
  </si>
  <si>
    <t>Közművelődési, könyvtári tevékenység</t>
  </si>
  <si>
    <t>16.</t>
  </si>
  <si>
    <t>Máshova nem sorolt sporttevékenység</t>
  </si>
  <si>
    <t>17.</t>
  </si>
  <si>
    <t>Fürdő és strand szolgáltatás</t>
  </si>
  <si>
    <t>Önkormányzat összesen</t>
  </si>
  <si>
    <t>Óvodai nevelés</t>
  </si>
  <si>
    <t>Óvodai nevelés, iskola előkészítés</t>
  </si>
  <si>
    <t>Óvodai intézményi étkeztetés</t>
  </si>
  <si>
    <t>Munkahelyi vendéglátás</t>
  </si>
  <si>
    <t>Óvodai nevelés összesen</t>
  </si>
  <si>
    <t>Általános Iskolai oktatás</t>
  </si>
  <si>
    <t>Általános iskolai nappali rend.okt.</t>
  </si>
  <si>
    <t>Napköziotthoni ellátás</t>
  </si>
  <si>
    <t>Általános iskolai étkeztetés</t>
  </si>
  <si>
    <t>Általános iskolai oktatás összesen</t>
  </si>
  <si>
    <t>Szociális alapszolgáltatás</t>
  </si>
  <si>
    <t>Házi segítségnyújtás</t>
  </si>
  <si>
    <t>Szociális étkeztetés</t>
  </si>
  <si>
    <r>
      <t>C</t>
    </r>
    <r>
      <rPr>
        <b/>
        <sz val="10"/>
        <rFont val="Arial"/>
        <family val="2"/>
      </rPr>
      <t>saládsegítés</t>
    </r>
  </si>
  <si>
    <t>Szociális alapszolgáltatás összesen</t>
  </si>
  <si>
    <t>Önkormányzat és intézményei összesen</t>
  </si>
  <si>
    <t>2009 évi pénzeszköz átadásainak és egyéb támogatásainak előirányzata és teljesítése</t>
  </si>
  <si>
    <t>Pénzeszköz átadás</t>
  </si>
  <si>
    <t>Probio közmunkaprogram előleg</t>
  </si>
  <si>
    <t>Hétvégi orvosi ügylethez hozzájár.</t>
  </si>
  <si>
    <t>Háziorvosi szolgálat támogatása</t>
  </si>
  <si>
    <t>Fogászat támogatása</t>
  </si>
  <si>
    <t>Egyéb támogatások</t>
  </si>
  <si>
    <t>Rendszeres pénzbeli ellátás</t>
  </si>
  <si>
    <t>Eseti pénzbeli ellátás</t>
  </si>
  <si>
    <t>Gyermekjóléti Szolgálat Ped.Szakszolg.</t>
  </si>
  <si>
    <t>Ifjúságpolitikai támogatás</t>
  </si>
  <si>
    <t>Sportkör</t>
  </si>
  <si>
    <t>Egészségünkért Alapítvány</t>
  </si>
  <si>
    <t>Általános Iskoláért Alapítvány</t>
  </si>
  <si>
    <t>„ Mozdulj Balaton” rendezvény</t>
  </si>
  <si>
    <t>Bursa Hungarica támogatás</t>
  </si>
  <si>
    <t>Helyi felsőoktatási ösztöndíj</t>
  </si>
  <si>
    <t>Emlékkiadványok támogatása</t>
  </si>
  <si>
    <t>Idegenforg. Kiállítás támogatása</t>
  </si>
  <si>
    <t>Balatoni Futár</t>
  </si>
  <si>
    <t>Civil Szervezetek és egyéb szervek támogatása</t>
  </si>
  <si>
    <t>Működési célú pénzeszköz átadás összesen</t>
  </si>
  <si>
    <t>Fejlesztési célú pénzeszköz átadás</t>
  </si>
  <si>
    <t>Vízi Társulatnak érdekeltségi hozzájárulás</t>
  </si>
  <si>
    <t>Lakásépítési támogatás</t>
  </si>
  <si>
    <t>DRV-nek érdekeltségi hozzájár.</t>
  </si>
  <si>
    <t>Regionális Hulladékfeldolg.hozzájárulás</t>
  </si>
  <si>
    <t>Közműfejlesztési támogatás visszatérítés</t>
  </si>
  <si>
    <t>DRV Rt-nek ívóvíz rekonstrukció</t>
  </si>
  <si>
    <t>Körzeti új Mentőállomás építés támogatása</t>
  </si>
  <si>
    <t>Elmib részvény</t>
  </si>
  <si>
    <t>Bahart részvény</t>
  </si>
  <si>
    <t>2009 évi felhalmozási előirányzata és teljesítése</t>
  </si>
  <si>
    <t>Beruházás megnevezés</t>
  </si>
  <si>
    <t>Beruházás</t>
  </si>
  <si>
    <t>Parkoló ép. (Óvoda utca)</t>
  </si>
  <si>
    <t>Hivatalba bútorzat, irattári polc</t>
  </si>
  <si>
    <t>Közvilágítás fejl lámpahely bővítés</t>
  </si>
  <si>
    <t>Pályázatok előkészítése, önerő bizt</t>
  </si>
  <si>
    <t>GRILLO önjáró fűnyiró vásárlás önrésze</t>
  </si>
  <si>
    <t xml:space="preserve">Szepezdi utca burkolatfelújitás </t>
  </si>
  <si>
    <t xml:space="preserve">Szigeti strand játszótér felújítás </t>
  </si>
  <si>
    <t xml:space="preserve">Mentőkatamarán beszerz./Szigeti/ </t>
  </si>
  <si>
    <t xml:space="preserve">Tavasz u. csapadékvíz elvezetés </t>
  </si>
  <si>
    <t>Útfelújítás tervezés,pályázat önrész</t>
  </si>
  <si>
    <t>ÉDÁSZ épület vásárlása</t>
  </si>
  <si>
    <t>Kilátó út táblarendszer felújítása</t>
  </si>
  <si>
    <t>Pincekiállítás létrehozása</t>
  </si>
  <si>
    <t>Vitorlás kikötő megvalósíth. tanulmányterv</t>
  </si>
  <si>
    <t>Képújsághoz technikai eszközök beszerzése</t>
  </si>
  <si>
    <t>Kábeltévé fejállomás fejlesztése</t>
  </si>
  <si>
    <t>Temetői WC kialakítása</t>
  </si>
  <si>
    <t>Császtai strand felújítás terv</t>
  </si>
  <si>
    <t>Magassági ágvágó beszerzés</t>
  </si>
  <si>
    <t>Nagynyomású mosó</t>
  </si>
  <si>
    <t>Óra - hőmérő kijelző strandokra</t>
  </si>
  <si>
    <t>"Gondozó 3.4" programrendszer</t>
  </si>
  <si>
    <t>Óvdába sszámitógép beszerzés</t>
  </si>
  <si>
    <t>Mikrofon szett vásárlás /közművelődés/</t>
  </si>
  <si>
    <t>Halász u.forg.csökkentő küszöbátépitése</t>
  </si>
  <si>
    <t>Rózsakert és játszótér felújitás terve</t>
  </si>
  <si>
    <t>Rózsakert és játszótér pályázati dij</t>
  </si>
  <si>
    <t>IKSZT építési eng.terv</t>
  </si>
  <si>
    <t>Óvoda átalakítás terv</t>
  </si>
  <si>
    <t>Fogászati röntgengép beszerzés</t>
  </si>
  <si>
    <t>Kilátó lépcső felújitás</t>
  </si>
  <si>
    <t>Út vásárlás</t>
  </si>
  <si>
    <t>Osztalék bevétel</t>
  </si>
  <si>
    <t>Megnevezés</t>
  </si>
  <si>
    <t>Élelmiszer beszerzés</t>
  </si>
  <si>
    <t>Gyógyszerbeszerzés</t>
  </si>
  <si>
    <t>Vegyszerbeszerzés</t>
  </si>
  <si>
    <t>Irodaszer,nyomtatvány beszerz.</t>
  </si>
  <si>
    <t>Könyv beszerzés</t>
  </si>
  <si>
    <t>Folyóirat beszerzés</t>
  </si>
  <si>
    <t>Egyéb információhord.beszerz.</t>
  </si>
  <si>
    <t>Hajtó- és kenőanyag beszerzés</t>
  </si>
  <si>
    <t>Szakmai anyagok beszerzése</t>
  </si>
  <si>
    <t>Kisértékű eszk.szell.term.besz.</t>
  </si>
  <si>
    <t>Munkaruha, védőruha</t>
  </si>
  <si>
    <t>Egyéb anyagbeszerzés</t>
  </si>
  <si>
    <t>Készletbeszerzés összesen</t>
  </si>
  <si>
    <t>Nem adatátviteli célú távközl.díjak</t>
  </si>
  <si>
    <t>Adatátviteli célú távközlési díjak</t>
  </si>
  <si>
    <t>Egyéb kommunikációs szolg.</t>
  </si>
  <si>
    <t>Kommunikációs szolg.összesen</t>
  </si>
  <si>
    <t>Vásárolt élelmezés</t>
  </si>
  <si>
    <t>Bérleti és lizing díjak</t>
  </si>
  <si>
    <t>Szállitási szolgáltatás</t>
  </si>
  <si>
    <t>Gázenergia szolgáltatás</t>
  </si>
  <si>
    <t>Villamosenergia szolgáltatás</t>
  </si>
  <si>
    <t>Távhő és melegvíz szolg.</t>
  </si>
  <si>
    <t>Víz és csatorna szolg.díja</t>
  </si>
  <si>
    <t>Karbantart.kisjavít.szolg.kiadásai</t>
  </si>
  <si>
    <t>Egyé üzemelt.fennt.szolg.kiadásai</t>
  </si>
  <si>
    <t>Továbbszáml.szolg.kiad.államh.bel.</t>
  </si>
  <si>
    <t>Továbbszáml.szolg.kiad.államh.kiv.</t>
  </si>
  <si>
    <t>Pénzügyi szolgáltatások kiadásai</t>
  </si>
  <si>
    <t>Szolgáltatási kiadások összesen</t>
  </si>
  <si>
    <t>Vásárolt közszolgáltatások</t>
  </si>
  <si>
    <t>Vás.term és szolg.ált. forg.adója</t>
  </si>
  <si>
    <t>Kiszáml.term.és szolg. ált.f.adó befiz</t>
  </si>
  <si>
    <t>Ért.tárgyi eszk.ált forg.adó befiz.</t>
  </si>
  <si>
    <t>Ált.forgalmi adó összesen</t>
  </si>
  <si>
    <t>Belföldi kiküldetés</t>
  </si>
  <si>
    <t>Külföldi kiküldetés</t>
  </si>
  <si>
    <t>Reprezentáció</t>
  </si>
  <si>
    <t>Reklám és propaganda kiadások</t>
  </si>
  <si>
    <t>Kiküld.repr.és reklámkiad.összesen</t>
  </si>
  <si>
    <t>Szellemi tev.végzésére kifizetés</t>
  </si>
  <si>
    <t>Egyéb dologi kiadások</t>
  </si>
  <si>
    <t>Dologi kiadások összesen</t>
  </si>
  <si>
    <t>Előző évi pénzm.visszafiz.</t>
  </si>
  <si>
    <t>Vállalk.tev.eredménye utáni befiz.</t>
  </si>
  <si>
    <t>Felügy.szerv jav.telj.egyéb befiz.</t>
  </si>
  <si>
    <t>Eredeti ei.megh.bev.utáni befiz.</t>
  </si>
  <si>
    <t>Bevét.meghat.köre utáni befiz.</t>
  </si>
  <si>
    <t>Befekt.eszk.kapcs.befiz.köt.</t>
  </si>
  <si>
    <t>Egyéb befizetési kötelezettség</t>
  </si>
  <si>
    <t>Különféle kv-i befizetések összesen</t>
  </si>
  <si>
    <t>Munkáltató által fiz.szem.jöv.adó</t>
  </si>
  <si>
    <t>Adók, díjak egyéb befizetések</t>
  </si>
  <si>
    <t>Adók, díjak egyéb befiz. összesen</t>
  </si>
  <si>
    <t>Kamatkiadás államházt.kívülre</t>
  </si>
  <si>
    <t>Kamatkiadás államházt.belülre</t>
  </si>
  <si>
    <t>Kamatkiadások összesen</t>
  </si>
  <si>
    <t>Realizált árfolyamveszteségek</t>
  </si>
  <si>
    <t>Egyéb folyó kiadások összesen</t>
  </si>
  <si>
    <t>Dologi és egyéb folyó kiadások</t>
  </si>
  <si>
    <t>Révfülöp Nagyközség Önkormányzata 2009.évi működési kiadási előirányzatainak teljesítése költségnemenként</t>
  </si>
  <si>
    <t>Rehabilitációs hozzájárulás</t>
  </si>
  <si>
    <t>2009 évi módosított előirányzat</t>
  </si>
  <si>
    <t>A</t>
  </si>
  <si>
    <t>B</t>
  </si>
  <si>
    <t>C</t>
  </si>
  <si>
    <t>D</t>
  </si>
  <si>
    <t>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</si>
  <si>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</si>
  <si>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</si>
  <si>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</si>
  <si>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</si>
  <si>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</si>
  <si>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</si>
  <si>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</si>
  <si>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</si>
  <si>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</si>
  <si>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</si>
  <si>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</si>
  <si>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</si>
  <si>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</si>
  <si>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</si>
  <si>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</si>
  <si>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</si>
  <si>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</si>
  <si>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</si>
  <si>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</si>
  <si>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</si>
  <si>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</si>
  <si>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</si>
  <si>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</si>
  <si>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</si>
  <si>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</si>
  <si>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</si>
  <si>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</si>
  <si>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</si>
  <si>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</si>
  <si>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</si>
  <si>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</si>
  <si>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</si>
  <si>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</si>
  <si>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</si>
  <si>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</si>
  <si>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</si>
  <si>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</si>
  <si>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</si>
  <si>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</si>
  <si>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</si>
  <si>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</si>
  <si>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</si>
  <si>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</si>
  <si>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</si>
  <si>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</si>
  <si>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</si>
  <si>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</si>
  <si>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</si>
  <si>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</si>
  <si>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</si>
  <si>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</si>
  <si>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</si>
  <si>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</si>
  <si>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</si>
  <si>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</si>
  <si>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</si>
  <si>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</si>
  <si>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</si>
  <si>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</si>
  <si>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</si>
  <si>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</si>
  <si>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</si>
  <si>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</si>
  <si>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</si>
  <si>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</si>
  <si>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</si>
  <si>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</si>
  <si>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</si>
  <si>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</si>
  <si>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</si>
  <si>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</si>
  <si>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</si>
  <si>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</si>
  <si>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</si>
  <si>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</si>
  <si>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</si>
  <si>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</si>
  <si>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</si>
  <si>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</si>
  <si>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</si>
  <si>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</si>
  <si>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</si>
  <si>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</si>
  <si>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</si>
  <si>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</si>
  <si>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F</t>
  </si>
  <si>
    <t>Ezer Ft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</si>
  <si>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</si>
  <si>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</si>
  <si>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</si>
  <si>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</si>
  <si>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</si>
  <si>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</si>
  <si>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</si>
  <si>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</si>
  <si>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</si>
  <si>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</si>
  <si>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</si>
  <si>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</si>
  <si>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</si>
  <si>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</si>
  <si>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</si>
  <si>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Sorszám</t>
  </si>
  <si>
    <t xml:space="preserve">E </t>
  </si>
  <si>
    <t xml:space="preserve">A </t>
  </si>
  <si>
    <t xml:space="preserve">               a …./2010. (IV…..) önkormányzati rendelethez </t>
  </si>
  <si>
    <t xml:space="preserve">                                           1.melléklet</t>
  </si>
  <si>
    <t xml:space="preserve">            a…../2010. (IV….) önkormányzati rendelethez </t>
  </si>
  <si>
    <t xml:space="preserve">                                 3.melléklet</t>
  </si>
  <si>
    <t xml:space="preserve">                   3. melléklet </t>
  </si>
  <si>
    <t xml:space="preserve">                  3/1 melléklet</t>
  </si>
  <si>
    <t xml:space="preserve">                 a  …./2010.(IV…)önkormányzati rendelethez </t>
  </si>
  <si>
    <t xml:space="preserve">                      4.melléklet</t>
  </si>
  <si>
    <t xml:space="preserve">                   a …/2010.(IV….)önkormányzati rendelethez</t>
  </si>
  <si>
    <t xml:space="preserve">                      5.melléklet</t>
  </si>
  <si>
    <t xml:space="preserve">              a …../2010. (IV…) önkormányzati rendelethez </t>
  </si>
  <si>
    <t xml:space="preserve">                     a …../2010. (IV…) önkormányzati rendelethez</t>
  </si>
  <si>
    <t xml:space="preserve">                       2. melléklet</t>
  </si>
  <si>
    <t xml:space="preserve">                                                    2009 évi bevételi előirányzata és teljesítése                                    Ezer Ft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</si>
</sst>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left" vertical="center"/>
    </xf>
    <xf numFmtId="3" fontId="0" fillId="34" borderId="11" xfId="0" applyNumberFormat="1" applyFill="1" applyBorder="1" applyAlignment="1">
      <alignment horizontal="center" vertical="center" wrapText="1"/>
    </xf>
    <xf numFmtId="3" fontId="0" fillId="34" borderId="12" xfId="0" applyNumberForma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2" xfId="60" applyFill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9" fontId="2" fillId="0" borderId="12" xfId="60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9" fontId="2" fillId="33" borderId="12" xfId="60" applyFont="1" applyFill="1" applyBorder="1" applyAlignment="1" applyProtection="1">
      <alignment/>
      <protection/>
    </xf>
    <xf numFmtId="3" fontId="0" fillId="33" borderId="13" xfId="0" applyNumberFormat="1" applyFont="1" applyFill="1" applyBorder="1" applyAlignment="1">
      <alignment horizontal="center" vertical="center" wrapText="1"/>
    </xf>
    <xf numFmtId="9" fontId="0" fillId="0" borderId="14" xfId="60" applyFill="1" applyBorder="1" applyAlignment="1" applyProtection="1">
      <alignment/>
      <protection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9" fontId="0" fillId="0" borderId="12" xfId="60" applyFont="1" applyFill="1" applyBorder="1" applyAlignment="1" applyProtection="1">
      <alignment/>
      <protection/>
    </xf>
    <xf numFmtId="3" fontId="2" fillId="33" borderId="12" xfId="0" applyNumberFormat="1" applyFont="1" applyFill="1" applyBorder="1" applyAlignment="1">
      <alignment/>
    </xf>
    <xf numFmtId="9" fontId="0" fillId="33" borderId="12" xfId="60" applyFill="1" applyBorder="1" applyAlignment="1" applyProtection="1">
      <alignment/>
      <protection/>
    </xf>
    <xf numFmtId="9" fontId="2" fillId="35" borderId="12" xfId="60" applyFont="1" applyFill="1" applyBorder="1" applyAlignment="1" applyProtection="1">
      <alignment/>
      <protection/>
    </xf>
    <xf numFmtId="3" fontId="0" fillId="0" borderId="0" xfId="0" applyNumberFormat="1" applyFont="1" applyAlignment="1">
      <alignment horizontal="right"/>
    </xf>
    <xf numFmtId="3" fontId="0" fillId="33" borderId="10" xfId="0" applyNumberFormat="1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 horizontal="justify"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 horizontal="center" vertical="center" wrapText="1"/>
    </xf>
    <xf numFmtId="9" fontId="2" fillId="36" borderId="12" xfId="60" applyFont="1" applyFill="1" applyBorder="1" applyAlignment="1" applyProtection="1">
      <alignment/>
      <protection/>
    </xf>
    <xf numFmtId="3" fontId="0" fillId="0" borderId="12" xfId="0" applyNumberFormat="1" applyFont="1" applyBorder="1" applyAlignment="1">
      <alignment/>
    </xf>
    <xf numFmtId="3" fontId="0" fillId="35" borderId="17" xfId="0" applyNumberFormat="1" applyFill="1" applyBorder="1" applyAlignment="1">
      <alignment horizontal="center" vertical="center"/>
    </xf>
    <xf numFmtId="9" fontId="0" fillId="35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9" fontId="0" fillId="0" borderId="17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9" fontId="0" fillId="36" borderId="17" xfId="0" applyNumberFormat="1" applyFill="1" applyBorder="1" applyAlignment="1">
      <alignment/>
    </xf>
    <xf numFmtId="9" fontId="2" fillId="0" borderId="17" xfId="0" applyNumberFormat="1" applyFont="1" applyFill="1" applyBorder="1" applyAlignment="1">
      <alignment/>
    </xf>
    <xf numFmtId="9" fontId="2" fillId="37" borderId="17" xfId="0" applyNumberFormat="1" applyFont="1" applyFill="1" applyBorder="1" applyAlignment="1">
      <alignment/>
    </xf>
    <xf numFmtId="3" fontId="0" fillId="35" borderId="17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9" fontId="2" fillId="36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9" fontId="2" fillId="37" borderId="19" xfId="0" applyNumberFormat="1" applyFont="1" applyFill="1" applyBorder="1" applyAlignment="1">
      <alignment/>
    </xf>
    <xf numFmtId="0" fontId="2" fillId="37" borderId="17" xfId="0" applyFont="1" applyFill="1" applyBorder="1" applyAlignment="1">
      <alignment/>
    </xf>
    <xf numFmtId="3" fontId="0" fillId="33" borderId="20" xfId="0" applyNumberFormat="1" applyFon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2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36" borderId="10" xfId="0" applyNumberFormat="1" applyFont="1" applyFill="1" applyBorder="1" applyAlignment="1">
      <alignment horizontal="center" vertical="center" wrapText="1"/>
    </xf>
    <xf numFmtId="3" fontId="0" fillId="36" borderId="11" xfId="0" applyNumberFormat="1" applyFill="1" applyBorder="1" applyAlignment="1">
      <alignment horizontal="center" vertical="center" wrapText="1"/>
    </xf>
    <xf numFmtId="3" fontId="0" fillId="36" borderId="12" xfId="0" applyNumberForma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 vertical="center"/>
    </xf>
    <xf numFmtId="3" fontId="0" fillId="36" borderId="17" xfId="0" applyNumberFormat="1" applyFill="1" applyBorder="1" applyAlignment="1">
      <alignment horizontal="center" vertical="center"/>
    </xf>
    <xf numFmtId="3" fontId="0" fillId="36" borderId="17" xfId="0" applyNumberFormat="1" applyFill="1" applyBorder="1" applyAlignment="1">
      <alignment horizontal="center" vertical="center" wrapText="1"/>
    </xf>
    <xf numFmtId="9" fontId="0" fillId="36" borderId="17" xfId="0" applyNumberFormat="1" applyFill="1" applyBorder="1" applyAlignment="1">
      <alignment horizontal="center" vertical="center" wrapText="1"/>
    </xf>
    <xf numFmtId="3" fontId="0" fillId="38" borderId="10" xfId="0" applyNumberFormat="1" applyFont="1" applyFill="1" applyBorder="1" applyAlignment="1">
      <alignment vertical="center" wrapText="1"/>
    </xf>
    <xf numFmtId="3" fontId="0" fillId="38" borderId="10" xfId="0" applyNumberFormat="1" applyFont="1" applyFill="1" applyBorder="1" applyAlignment="1">
      <alignment horizontal="center" vertical="center" wrapText="1"/>
    </xf>
    <xf numFmtId="3" fontId="0" fillId="38" borderId="11" xfId="0" applyNumberFormat="1" applyFont="1" applyFill="1" applyBorder="1" applyAlignment="1">
      <alignment horizontal="center" vertical="center" wrapText="1"/>
    </xf>
    <xf numFmtId="3" fontId="0" fillId="38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33" borderId="15" xfId="0" applyNumberFormat="1" applyFont="1" applyFill="1" applyBorder="1" applyAlignment="1">
      <alignment horizontal="center" vertical="center" wrapText="1"/>
    </xf>
    <xf numFmtId="3" fontId="0" fillId="33" borderId="2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33" borderId="17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49" fontId="0" fillId="36" borderId="17" xfId="0" applyNumberFormat="1" applyFill="1" applyBorder="1" applyAlignment="1">
      <alignment horizontal="center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21" xfId="0" applyNumberFormat="1" applyFill="1" applyBorder="1" applyAlignment="1">
      <alignment horizontal="center" vertical="center" wrapText="1"/>
    </xf>
    <xf numFmtId="3" fontId="0" fillId="38" borderId="15" xfId="0" applyNumberFormat="1" applyFont="1" applyFill="1" applyBorder="1" applyAlignment="1">
      <alignment horizontal="center" wrapText="1"/>
    </xf>
    <xf numFmtId="3" fontId="0" fillId="38" borderId="21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selection activeCell="H6" sqref="H6"/>
    </sheetView>
  </sheetViews>
  <sheetFormatPr defaultColWidth="11.7109375" defaultRowHeight="12.75"/>
  <cols>
    <col min="1" max="1" width="5.7109375" style="1" customWidth="1"/>
    <col min="2" max="2" width="40.8515625" style="1" customWidth="1"/>
    <col min="3" max="3" width="13.421875" style="1" customWidth="1"/>
    <col min="4" max="4" width="13.140625" style="1" customWidth="1"/>
    <col min="5" max="5" width="12.28125" style="1" customWidth="1"/>
    <col min="6" max="6" width="9.8515625" style="1" customWidth="1"/>
    <col min="7" max="7" width="11.57421875" style="1" customWidth="1"/>
    <col min="8" max="16384" width="11.7109375" style="1" customWidth="1"/>
  </cols>
  <sheetData>
    <row r="1" spans="4:6" ht="12.75">
      <c r="D1" s="115" t="s">
        <v>422</v>
      </c>
      <c r="E1" s="115"/>
      <c r="F1" s="116"/>
    </row>
    <row r="2" spans="3:6" ht="12.75">
      <c r="C2" s="115" t="s">
        <v>421</v>
      </c>
      <c r="D2" s="116"/>
      <c r="E2" s="116"/>
      <c r="F2" s="116"/>
    </row>
    <row r="3" spans="1:7" ht="12.75" customHeight="1">
      <c r="A3" s="119" t="s">
        <v>0</v>
      </c>
      <c r="B3" s="119"/>
      <c r="C3" s="119"/>
      <c r="D3" s="119"/>
      <c r="E3" s="119"/>
      <c r="F3" s="119"/>
      <c r="G3" s="119"/>
    </row>
    <row r="4" spans="1:7" ht="15.75" customHeight="1">
      <c r="A4" s="119" t="s">
        <v>1</v>
      </c>
      <c r="B4" s="119"/>
      <c r="C4" s="119"/>
      <c r="D4" s="119"/>
      <c r="E4" s="119"/>
      <c r="F4" s="119"/>
      <c r="G4" s="119"/>
    </row>
    <row r="5" ht="12.75">
      <c r="F5" s="1" t="s">
        <v>402</v>
      </c>
    </row>
    <row r="6" spans="1:6" ht="38.25">
      <c r="A6" s="117" t="s">
        <v>2</v>
      </c>
      <c r="B6" s="3" t="s">
        <v>3</v>
      </c>
      <c r="C6" s="2" t="s">
        <v>4</v>
      </c>
      <c r="D6" s="2" t="s">
        <v>5</v>
      </c>
      <c r="E6" s="4" t="s">
        <v>6</v>
      </c>
      <c r="F6" s="5" t="s">
        <v>7</v>
      </c>
    </row>
    <row r="7" spans="1:6" ht="12.75">
      <c r="A7" s="118"/>
      <c r="B7" s="78" t="s">
        <v>311</v>
      </c>
      <c r="C7" s="79" t="s">
        <v>312</v>
      </c>
      <c r="D7" s="79" t="s">
        <v>313</v>
      </c>
      <c r="E7" s="79" t="s">
        <v>314</v>
      </c>
      <c r="F7" s="80" t="s">
        <v>315</v>
      </c>
    </row>
    <row r="8" spans="1:6" ht="12.75">
      <c r="A8" s="81" t="s">
        <v>47</v>
      </c>
      <c r="B8" s="6" t="s">
        <v>8</v>
      </c>
      <c r="C8" s="7"/>
      <c r="D8" s="7"/>
      <c r="E8" s="7"/>
      <c r="F8" s="8"/>
    </row>
    <row r="9" spans="1:6" ht="12.75">
      <c r="A9" s="82" t="s">
        <v>49</v>
      </c>
      <c r="B9" s="9" t="s">
        <v>9</v>
      </c>
      <c r="C9" s="10">
        <v>100</v>
      </c>
      <c r="D9" s="10">
        <v>100</v>
      </c>
      <c r="E9" s="10">
        <v>51</v>
      </c>
      <c r="F9" s="11">
        <f>(E9/D9)</f>
        <v>0.51</v>
      </c>
    </row>
    <row r="10" spans="1:6" ht="12.75">
      <c r="A10" s="81" t="s">
        <v>76</v>
      </c>
      <c r="B10" s="9" t="s">
        <v>10</v>
      </c>
      <c r="C10" s="10">
        <v>65600</v>
      </c>
      <c r="D10" s="10">
        <v>67093</v>
      </c>
      <c r="E10" s="10">
        <v>76054</v>
      </c>
      <c r="F10" s="11">
        <f>(E10/D10)</f>
        <v>1.1335608781840132</v>
      </c>
    </row>
    <row r="11" spans="1:6" ht="12.75">
      <c r="A11" s="82" t="s">
        <v>78</v>
      </c>
      <c r="B11" s="9" t="s">
        <v>11</v>
      </c>
      <c r="C11" s="10">
        <v>13120</v>
      </c>
      <c r="D11" s="10">
        <v>13478</v>
      </c>
      <c r="E11" s="10">
        <v>28404</v>
      </c>
      <c r="F11" s="11">
        <f>(E11/D11)</f>
        <v>2.107434337438789</v>
      </c>
    </row>
    <row r="12" spans="1:6" ht="12.75">
      <c r="A12" s="81" t="s">
        <v>90</v>
      </c>
      <c r="B12" s="9" t="s">
        <v>12</v>
      </c>
      <c r="C12" s="10">
        <v>200</v>
      </c>
      <c r="D12" s="10">
        <v>200</v>
      </c>
      <c r="E12" s="10">
        <v>2242</v>
      </c>
      <c r="F12" s="11">
        <f>(E12/D12)</f>
        <v>11.21</v>
      </c>
    </row>
    <row r="13" spans="1:6" s="14" customFormat="1" ht="12.75">
      <c r="A13" s="82" t="s">
        <v>138</v>
      </c>
      <c r="B13" s="12" t="s">
        <v>13</v>
      </c>
      <c r="C13" s="13">
        <f>SUM(C9:C12)</f>
        <v>79020</v>
      </c>
      <c r="D13" s="13">
        <f>SUM(D9:D12)</f>
        <v>80871</v>
      </c>
      <c r="E13" s="13">
        <f>SUM(E9:E12)</f>
        <v>106751</v>
      </c>
      <c r="F13" s="11">
        <f>(E13/D13)</f>
        <v>1.3200158276761755</v>
      </c>
    </row>
    <row r="14" spans="1:6" ht="12.75">
      <c r="A14" s="81" t="s">
        <v>140</v>
      </c>
      <c r="B14" s="12" t="s">
        <v>14</v>
      </c>
      <c r="C14" s="10"/>
      <c r="D14" s="10"/>
      <c r="E14" s="10"/>
      <c r="F14" s="11"/>
    </row>
    <row r="15" spans="1:6" ht="12.75">
      <c r="A15" s="82" t="s">
        <v>142</v>
      </c>
      <c r="B15" s="9" t="s">
        <v>15</v>
      </c>
      <c r="C15" s="10">
        <v>80500</v>
      </c>
      <c r="D15" s="10">
        <v>80500</v>
      </c>
      <c r="E15" s="10">
        <v>89912</v>
      </c>
      <c r="F15" s="11">
        <f aca="true" t="shared" si="0" ref="F15:F22">(E15/D15)</f>
        <v>1.116919254658385</v>
      </c>
    </row>
    <row r="16" spans="1:6" ht="12.75">
      <c r="A16" s="81" t="s">
        <v>144</v>
      </c>
      <c r="B16" s="9" t="s">
        <v>16</v>
      </c>
      <c r="C16" s="10">
        <v>44007</v>
      </c>
      <c r="D16" s="10">
        <v>44007</v>
      </c>
      <c r="E16" s="10">
        <v>44270</v>
      </c>
      <c r="F16" s="11">
        <f t="shared" si="0"/>
        <v>1.005976321948781</v>
      </c>
    </row>
    <row r="17" spans="1:6" ht="12.75">
      <c r="A17" s="82" t="s">
        <v>146</v>
      </c>
      <c r="B17" s="9" t="s">
        <v>17</v>
      </c>
      <c r="C17" s="10">
        <v>200</v>
      </c>
      <c r="D17" s="10">
        <v>200</v>
      </c>
      <c r="E17" s="10">
        <v>194</v>
      </c>
      <c r="F17" s="11">
        <f t="shared" si="0"/>
        <v>0.97</v>
      </c>
    </row>
    <row r="18" spans="1:6" ht="12.75">
      <c r="A18" s="81" t="s">
        <v>148</v>
      </c>
      <c r="B18" s="9" t="s">
        <v>18</v>
      </c>
      <c r="C18" s="10">
        <v>250</v>
      </c>
      <c r="D18" s="10">
        <v>250</v>
      </c>
      <c r="E18" s="10">
        <v>837</v>
      </c>
      <c r="F18" s="11">
        <f t="shared" si="0"/>
        <v>3.348</v>
      </c>
    </row>
    <row r="19" spans="1:6" ht="12.75">
      <c r="A19" s="82" t="s">
        <v>150</v>
      </c>
      <c r="B19" s="9" t="s">
        <v>19</v>
      </c>
      <c r="C19" s="10">
        <v>500</v>
      </c>
      <c r="D19" s="10">
        <v>500</v>
      </c>
      <c r="E19" s="10">
        <v>790</v>
      </c>
      <c r="F19" s="11">
        <f t="shared" si="0"/>
        <v>1.58</v>
      </c>
    </row>
    <row r="20" spans="1:6" ht="12.75">
      <c r="A20" s="81" t="s">
        <v>152</v>
      </c>
      <c r="B20" s="12" t="s">
        <v>13</v>
      </c>
      <c r="C20" s="13">
        <f>SUM(C14:C19)</f>
        <v>125457</v>
      </c>
      <c r="D20" s="13">
        <f>SUM(D14:D19)</f>
        <v>125457</v>
      </c>
      <c r="E20" s="13">
        <f>SUM(E14:E19)</f>
        <v>136003</v>
      </c>
      <c r="F20" s="15">
        <f t="shared" si="0"/>
        <v>1.0840606741752155</v>
      </c>
    </row>
    <row r="21" spans="1:6" ht="12.75">
      <c r="A21" s="82" t="s">
        <v>154</v>
      </c>
      <c r="B21" s="12" t="s">
        <v>20</v>
      </c>
      <c r="C21" s="13">
        <v>105572</v>
      </c>
      <c r="D21" s="13">
        <v>129644</v>
      </c>
      <c r="E21" s="13">
        <v>126045</v>
      </c>
      <c r="F21" s="15">
        <f t="shared" si="0"/>
        <v>0.9722393631791676</v>
      </c>
    </row>
    <row r="22" spans="1:6" ht="12.75">
      <c r="A22" s="81" t="s">
        <v>156</v>
      </c>
      <c r="B22" s="12" t="s">
        <v>21</v>
      </c>
      <c r="C22" s="13">
        <v>43800</v>
      </c>
      <c r="D22" s="13">
        <v>43800</v>
      </c>
      <c r="E22" s="13">
        <v>12697</v>
      </c>
      <c r="F22" s="15">
        <f t="shared" si="0"/>
        <v>0.2898858447488584</v>
      </c>
    </row>
    <row r="23" spans="1:6" ht="12.75">
      <c r="A23" s="82" t="s">
        <v>158</v>
      </c>
      <c r="B23" s="12" t="s">
        <v>22</v>
      </c>
      <c r="C23" s="10"/>
      <c r="D23" s="10"/>
      <c r="E23" s="10"/>
      <c r="F23" s="11"/>
    </row>
    <row r="24" spans="1:6" ht="12.75">
      <c r="A24" s="81" t="s">
        <v>160</v>
      </c>
      <c r="B24" s="9" t="s">
        <v>23</v>
      </c>
      <c r="C24" s="10">
        <v>45970</v>
      </c>
      <c r="D24" s="10">
        <v>41581</v>
      </c>
      <c r="E24" s="10">
        <v>48781</v>
      </c>
      <c r="F24" s="11">
        <f>(E24/D24)</f>
        <v>1.1731560087539983</v>
      </c>
    </row>
    <row r="25" spans="1:6" ht="12.75">
      <c r="A25" s="82" t="s">
        <v>316</v>
      </c>
      <c r="B25" s="9" t="s">
        <v>24</v>
      </c>
      <c r="C25" s="10">
        <v>4711</v>
      </c>
      <c r="D25" s="10">
        <v>12991</v>
      </c>
      <c r="E25" s="10">
        <v>6662</v>
      </c>
      <c r="F25" s="11">
        <f>(E25/D25)</f>
        <v>0.5128165653144484</v>
      </c>
    </row>
    <row r="26" spans="1:6" ht="12.75">
      <c r="A26" s="81" t="s">
        <v>317</v>
      </c>
      <c r="B26" s="9" t="s">
        <v>13</v>
      </c>
      <c r="C26" s="13">
        <f>SUM(C24:C25)</f>
        <v>50681</v>
      </c>
      <c r="D26" s="13">
        <f>SUM(D24:D25)</f>
        <v>54572</v>
      </c>
      <c r="E26" s="13">
        <f>SUM(E24:E25)</f>
        <v>55443</v>
      </c>
      <c r="F26" s="15">
        <f>(E26/D26)</f>
        <v>1.0159605658579491</v>
      </c>
    </row>
    <row r="27" spans="1:6" ht="12.75">
      <c r="A27" s="82" t="s">
        <v>318</v>
      </c>
      <c r="B27" s="12" t="s">
        <v>25</v>
      </c>
      <c r="C27" s="10"/>
      <c r="D27" s="10"/>
      <c r="E27" s="10"/>
      <c r="F27" s="11"/>
    </row>
    <row r="28" spans="1:6" ht="12.75">
      <c r="A28" s="81" t="s">
        <v>319</v>
      </c>
      <c r="B28" s="9" t="s">
        <v>26</v>
      </c>
      <c r="C28" s="10">
        <v>34900</v>
      </c>
      <c r="D28" s="10">
        <v>34900</v>
      </c>
      <c r="E28" s="10">
        <v>34900</v>
      </c>
      <c r="F28" s="11">
        <f>(E28/D28)</f>
        <v>1</v>
      </c>
    </row>
    <row r="29" spans="1:6" ht="12.75">
      <c r="A29" s="82" t="s">
        <v>320</v>
      </c>
      <c r="B29" s="9" t="s">
        <v>27</v>
      </c>
      <c r="C29" s="10">
        <v>0</v>
      </c>
      <c r="D29" s="10">
        <v>0</v>
      </c>
      <c r="E29" s="10">
        <v>0</v>
      </c>
      <c r="F29" s="11"/>
    </row>
    <row r="30" spans="1:6" ht="12.75">
      <c r="A30" s="81" t="s">
        <v>321</v>
      </c>
      <c r="B30" s="12" t="s">
        <v>13</v>
      </c>
      <c r="C30" s="13">
        <f>SUM(C28:C29)</f>
        <v>34900</v>
      </c>
      <c r="D30" s="13">
        <f>SUM(D28:D29)</f>
        <v>34900</v>
      </c>
      <c r="E30" s="13">
        <f>SUM(E28:E29)</f>
        <v>34900</v>
      </c>
      <c r="F30" s="15">
        <f>(E30/D30)</f>
        <v>1</v>
      </c>
    </row>
    <row r="31" spans="1:6" ht="12.75">
      <c r="A31" s="82" t="s">
        <v>322</v>
      </c>
      <c r="B31" s="12" t="s">
        <v>28</v>
      </c>
      <c r="C31" s="13">
        <v>25000</v>
      </c>
      <c r="D31" s="13">
        <v>29830</v>
      </c>
      <c r="E31" s="13">
        <v>32662</v>
      </c>
      <c r="F31" s="15">
        <f>(E31/D31)</f>
        <v>1.0949379818974188</v>
      </c>
    </row>
    <row r="32" spans="1:6" ht="12.75">
      <c r="A32" s="81" t="s">
        <v>323</v>
      </c>
      <c r="B32" s="17" t="s">
        <v>30</v>
      </c>
      <c r="C32" s="18">
        <f>C30+C26+C22+C21+C20+C13+C31</f>
        <v>464430</v>
      </c>
      <c r="D32" s="18">
        <f>D30+D26+D22+D21+D20+D13+D31</f>
        <v>499074</v>
      </c>
      <c r="E32" s="18">
        <f>E30+E26+E22+E21+E20+E13+E31</f>
        <v>504501</v>
      </c>
      <c r="F32" s="19">
        <f>(E32/D32)</f>
        <v>1.0108741389052525</v>
      </c>
    </row>
    <row r="33" spans="1:6" ht="19.5" customHeight="1">
      <c r="A33" s="120"/>
      <c r="B33" s="120"/>
      <c r="C33" s="120"/>
      <c r="D33" s="120"/>
      <c r="E33" s="120"/>
      <c r="F33" s="120"/>
    </row>
    <row r="34" spans="1:6" ht="38.25">
      <c r="A34" s="117" t="s">
        <v>2</v>
      </c>
      <c r="B34" s="3" t="s">
        <v>31</v>
      </c>
      <c r="C34" s="2" t="s">
        <v>32</v>
      </c>
      <c r="D34" s="2" t="s">
        <v>5</v>
      </c>
      <c r="E34" s="63" t="s">
        <v>6</v>
      </c>
      <c r="F34" s="20" t="s">
        <v>7</v>
      </c>
    </row>
    <row r="35" spans="1:6" ht="12.75">
      <c r="A35" s="118"/>
      <c r="B35" s="78" t="s">
        <v>311</v>
      </c>
      <c r="C35" s="79" t="s">
        <v>312</v>
      </c>
      <c r="D35" s="79" t="s">
        <v>313</v>
      </c>
      <c r="E35" s="79" t="s">
        <v>314</v>
      </c>
      <c r="F35" s="83" t="s">
        <v>315</v>
      </c>
    </row>
    <row r="36" spans="1:6" ht="12.75">
      <c r="A36" s="82" t="s">
        <v>47</v>
      </c>
      <c r="B36" s="12" t="s">
        <v>33</v>
      </c>
      <c r="C36" s="13">
        <f>SUM(C37:C39)</f>
        <v>347957</v>
      </c>
      <c r="D36" s="13">
        <f>SUM(D37:D39)</f>
        <v>364067</v>
      </c>
      <c r="E36" s="13">
        <f>SUM(E37:E39)</f>
        <v>351385</v>
      </c>
      <c r="F36" s="11">
        <f>E36/D36</f>
        <v>0.965165752457652</v>
      </c>
    </row>
    <row r="37" spans="1:6" ht="12.75">
      <c r="A37" s="82" t="s">
        <v>49</v>
      </c>
      <c r="B37" s="9" t="s">
        <v>34</v>
      </c>
      <c r="C37" s="10">
        <v>166184</v>
      </c>
      <c r="D37" s="10">
        <v>169936</v>
      </c>
      <c r="E37" s="10">
        <v>163980</v>
      </c>
      <c r="F37" s="21">
        <f aca="true" t="shared" si="1" ref="F37:F48">(E37/D37)</f>
        <v>0.9649515111571415</v>
      </c>
    </row>
    <row r="38" spans="1:6" ht="12.75">
      <c r="A38" s="82" t="s">
        <v>76</v>
      </c>
      <c r="B38" s="9" t="s">
        <v>35</v>
      </c>
      <c r="C38" s="10">
        <v>48621</v>
      </c>
      <c r="D38" s="10">
        <v>49438</v>
      </c>
      <c r="E38" s="10">
        <v>45469</v>
      </c>
      <c r="F38" s="11">
        <f t="shared" si="1"/>
        <v>0.9197176261175614</v>
      </c>
    </row>
    <row r="39" spans="1:6" ht="12.75">
      <c r="A39" s="82" t="s">
        <v>78</v>
      </c>
      <c r="B39" s="9" t="s">
        <v>36</v>
      </c>
      <c r="C39" s="10">
        <v>133152</v>
      </c>
      <c r="D39" s="10">
        <v>144693</v>
      </c>
      <c r="E39" s="10">
        <v>141936</v>
      </c>
      <c r="F39" s="11">
        <f t="shared" si="1"/>
        <v>0.9809458646928324</v>
      </c>
    </row>
    <row r="40" spans="1:6" ht="12.75">
      <c r="A40" s="82" t="s">
        <v>90</v>
      </c>
      <c r="B40" s="12" t="s">
        <v>37</v>
      </c>
      <c r="C40" s="13">
        <v>16480</v>
      </c>
      <c r="D40" s="13">
        <v>18037</v>
      </c>
      <c r="E40" s="13">
        <v>14997</v>
      </c>
      <c r="F40" s="15">
        <f t="shared" si="1"/>
        <v>0.8314575594611078</v>
      </c>
    </row>
    <row r="41" spans="1:6" ht="12.75">
      <c r="A41" s="82" t="s">
        <v>138</v>
      </c>
      <c r="B41" s="12" t="s">
        <v>38</v>
      </c>
      <c r="C41" s="13">
        <v>16003</v>
      </c>
      <c r="D41" s="13">
        <v>16381</v>
      </c>
      <c r="E41" s="13">
        <v>11688</v>
      </c>
      <c r="F41" s="15">
        <f t="shared" si="1"/>
        <v>0.7135095537512972</v>
      </c>
    </row>
    <row r="42" spans="1:6" ht="12.75">
      <c r="A42" s="82" t="s">
        <v>140</v>
      </c>
      <c r="B42" s="12" t="s">
        <v>39</v>
      </c>
      <c r="C42" s="13">
        <v>64140</v>
      </c>
      <c r="D42" s="13">
        <v>84538</v>
      </c>
      <c r="E42" s="13">
        <v>84538</v>
      </c>
      <c r="F42" s="15">
        <f t="shared" si="1"/>
        <v>1</v>
      </c>
    </row>
    <row r="43" spans="1:6" ht="12.75">
      <c r="A43" s="82" t="s">
        <v>142</v>
      </c>
      <c r="B43" s="12" t="s">
        <v>40</v>
      </c>
      <c r="C43" s="13">
        <v>14841</v>
      </c>
      <c r="D43" s="13">
        <v>16051</v>
      </c>
      <c r="E43" s="13">
        <v>16051</v>
      </c>
      <c r="F43" s="15">
        <f t="shared" si="1"/>
        <v>1</v>
      </c>
    </row>
    <row r="44" spans="1:6" ht="12.75">
      <c r="A44" s="82" t="s">
        <v>144</v>
      </c>
      <c r="B44" s="12" t="s">
        <v>41</v>
      </c>
      <c r="C44" s="13">
        <v>3002</v>
      </c>
      <c r="D44" s="13">
        <v>0</v>
      </c>
      <c r="E44" s="13"/>
      <c r="F44" s="15"/>
    </row>
    <row r="45" spans="1:6" ht="12.75">
      <c r="A45" s="82" t="s">
        <v>146</v>
      </c>
      <c r="B45" s="12" t="s">
        <v>42</v>
      </c>
      <c r="C45" s="13">
        <v>2007</v>
      </c>
      <c r="D45" s="13">
        <v>0</v>
      </c>
      <c r="E45" s="13"/>
      <c r="F45" s="15"/>
    </row>
    <row r="46" spans="1:6" ht="12.75">
      <c r="A46" s="82" t="s">
        <v>148</v>
      </c>
      <c r="B46" s="12" t="s">
        <v>43</v>
      </c>
      <c r="C46" s="13"/>
      <c r="D46" s="13"/>
      <c r="E46" s="13">
        <v>90000</v>
      </c>
      <c r="F46" s="15"/>
    </row>
    <row r="47" spans="1:6" ht="12.75">
      <c r="A47" s="82" t="s">
        <v>150</v>
      </c>
      <c r="B47" s="12" t="s">
        <v>44</v>
      </c>
      <c r="C47" s="13"/>
      <c r="D47" s="13"/>
      <c r="E47" s="13">
        <v>-90000</v>
      </c>
      <c r="F47" s="15"/>
    </row>
    <row r="48" spans="1:6" ht="12.75">
      <c r="A48" s="82" t="s">
        <v>152</v>
      </c>
      <c r="B48" s="17" t="s">
        <v>45</v>
      </c>
      <c r="C48" s="18">
        <f>C44+C43+C42+C41+C40+C36+C45</f>
        <v>464430</v>
      </c>
      <c r="D48" s="18">
        <f>D44+D43+D42+D41+D40+D36+D45</f>
        <v>499074</v>
      </c>
      <c r="E48" s="18">
        <f>E44+E43+E42+E41+E40+E36+E45+E46+E47</f>
        <v>478659</v>
      </c>
      <c r="F48" s="64">
        <f t="shared" si="1"/>
        <v>0.9590942425371789</v>
      </c>
    </row>
  </sheetData>
  <sheetProtection selectLockedCells="1" selectUnlockedCells="1"/>
  <mergeCells count="7">
    <mergeCell ref="D1:F1"/>
    <mergeCell ref="A34:A35"/>
    <mergeCell ref="A3:G3"/>
    <mergeCell ref="A4:G4"/>
    <mergeCell ref="A33:F33"/>
    <mergeCell ref="A6:A7"/>
    <mergeCell ref="C2:F2"/>
  </mergeCells>
  <printOptions/>
  <pageMargins left="0.39375" right="0.39375" top="1.0805555555555555" bottom="0.8861111111111111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showGridLines="0" zoomScalePageLayoutView="0" workbookViewId="0" topLeftCell="A83">
      <selection activeCell="J12" sqref="J12"/>
    </sheetView>
  </sheetViews>
  <sheetFormatPr defaultColWidth="11.7109375" defaultRowHeight="12.75"/>
  <cols>
    <col min="1" max="1" width="3.7109375" style="22" customWidth="1"/>
    <col min="2" max="2" width="43.7109375" style="1" customWidth="1"/>
    <col min="3" max="5" width="13.7109375" style="1" customWidth="1"/>
    <col min="6" max="6" width="9.7109375" style="23" customWidth="1"/>
    <col min="7" max="16384" width="11.7109375" style="1" customWidth="1"/>
  </cols>
  <sheetData>
    <row r="1" spans="5:6" ht="12.75">
      <c r="E1" s="115" t="s">
        <v>433</v>
      </c>
      <c r="F1" s="116"/>
    </row>
    <row r="2" spans="3:6" ht="12.75">
      <c r="C2" s="115" t="s">
        <v>432</v>
      </c>
      <c r="D2" s="116"/>
      <c r="E2" s="116"/>
      <c r="F2" s="116"/>
    </row>
    <row r="3" spans="1:6" ht="12.75">
      <c r="A3" s="121" t="s">
        <v>46</v>
      </c>
      <c r="B3" s="121"/>
      <c r="C3" s="121"/>
      <c r="D3" s="121"/>
      <c r="E3" s="121"/>
      <c r="F3" s="121"/>
    </row>
    <row r="4" spans="1:6" ht="12.75">
      <c r="A4" s="121" t="s">
        <v>434</v>
      </c>
      <c r="B4" s="121"/>
      <c r="C4" s="121"/>
      <c r="D4" s="121"/>
      <c r="E4" s="121"/>
      <c r="F4" s="121"/>
    </row>
    <row r="5" spans="1:6" ht="51" customHeight="1">
      <c r="A5" s="122" t="s">
        <v>2</v>
      </c>
      <c r="B5" s="94" t="s">
        <v>3</v>
      </c>
      <c r="C5" s="2" t="s">
        <v>4</v>
      </c>
      <c r="D5" s="2" t="s">
        <v>5</v>
      </c>
      <c r="E5" s="4" t="s">
        <v>6</v>
      </c>
      <c r="F5" s="5" t="s">
        <v>7</v>
      </c>
    </row>
    <row r="6" spans="1:6" ht="12.75">
      <c r="A6" s="122"/>
      <c r="B6" s="95" t="s">
        <v>311</v>
      </c>
      <c r="C6" s="84" t="s">
        <v>312</v>
      </c>
      <c r="D6" s="84" t="s">
        <v>313</v>
      </c>
      <c r="E6" s="84" t="s">
        <v>314</v>
      </c>
      <c r="F6" s="80" t="s">
        <v>315</v>
      </c>
    </row>
    <row r="7" spans="1:6" ht="12.75">
      <c r="A7" s="102" t="s">
        <v>47</v>
      </c>
      <c r="B7" s="96" t="s">
        <v>8</v>
      </c>
      <c r="C7" s="25"/>
      <c r="D7" s="25"/>
      <c r="E7" s="25"/>
      <c r="F7" s="26"/>
    </row>
    <row r="8" spans="1:6" ht="12.75">
      <c r="A8" s="103" t="s">
        <v>49</v>
      </c>
      <c r="B8" s="96" t="s">
        <v>9</v>
      </c>
      <c r="C8" s="25"/>
      <c r="D8" s="25"/>
      <c r="E8" s="25"/>
      <c r="F8" s="26"/>
    </row>
    <row r="9" spans="1:6" ht="12.75">
      <c r="A9" s="102" t="s">
        <v>76</v>
      </c>
      <c r="B9" s="97" t="s">
        <v>48</v>
      </c>
      <c r="C9" s="25">
        <v>100</v>
      </c>
      <c r="D9" s="25">
        <v>100</v>
      </c>
      <c r="E9" s="25">
        <v>51</v>
      </c>
      <c r="F9" s="11">
        <f>E9/D9</f>
        <v>0.51</v>
      </c>
    </row>
    <row r="10" spans="1:6" ht="12.75">
      <c r="A10" s="103" t="s">
        <v>78</v>
      </c>
      <c r="B10" s="96" t="s">
        <v>10</v>
      </c>
      <c r="C10" s="25"/>
      <c r="D10" s="25"/>
      <c r="E10" s="25"/>
      <c r="F10" s="11"/>
    </row>
    <row r="11" spans="1:6" ht="12.75">
      <c r="A11" s="102" t="s">
        <v>90</v>
      </c>
      <c r="B11" s="97" t="s">
        <v>50</v>
      </c>
      <c r="C11" s="25">
        <v>450</v>
      </c>
      <c r="D11" s="25">
        <v>450</v>
      </c>
      <c r="E11" s="25">
        <v>440</v>
      </c>
      <c r="F11" s="11">
        <f aca="true" t="shared" si="0" ref="F11:F35">E11/D11</f>
        <v>0.9777777777777777</v>
      </c>
    </row>
    <row r="12" spans="1:6" ht="12.75">
      <c r="A12" s="103" t="s">
        <v>138</v>
      </c>
      <c r="B12" s="98" t="s">
        <v>51</v>
      </c>
      <c r="C12" s="25">
        <v>360</v>
      </c>
      <c r="D12" s="25">
        <v>360</v>
      </c>
      <c r="E12" s="25">
        <v>465</v>
      </c>
      <c r="F12" s="11">
        <f t="shared" si="0"/>
        <v>1.2916666666666667</v>
      </c>
    </row>
    <row r="13" spans="1:6" ht="12.75">
      <c r="A13" s="102" t="s">
        <v>140</v>
      </c>
      <c r="B13" s="98" t="s">
        <v>52</v>
      </c>
      <c r="C13" s="25">
        <v>162</v>
      </c>
      <c r="D13" s="25">
        <v>162</v>
      </c>
      <c r="E13" s="25">
        <v>200</v>
      </c>
      <c r="F13" s="11">
        <f t="shared" si="0"/>
        <v>1.2345679012345678</v>
      </c>
    </row>
    <row r="14" spans="1:6" ht="12.75">
      <c r="A14" s="103" t="s">
        <v>142</v>
      </c>
      <c r="B14" s="96" t="s">
        <v>53</v>
      </c>
      <c r="C14" s="24">
        <f>SUM(C11:C13)</f>
        <v>972</v>
      </c>
      <c r="D14" s="24">
        <f>SUM(D11:D13)</f>
        <v>972</v>
      </c>
      <c r="E14" s="24">
        <f>SUM(E11:E13)</f>
        <v>1105</v>
      </c>
      <c r="F14" s="15">
        <f t="shared" si="0"/>
        <v>1.1368312757201646</v>
      </c>
    </row>
    <row r="15" spans="1:6" ht="12.75">
      <c r="A15" s="102" t="s">
        <v>144</v>
      </c>
      <c r="B15" s="98" t="s">
        <v>54</v>
      </c>
      <c r="C15" s="25">
        <v>3940</v>
      </c>
      <c r="D15" s="25">
        <v>3940</v>
      </c>
      <c r="E15" s="25">
        <v>3867</v>
      </c>
      <c r="F15" s="11">
        <f t="shared" si="0"/>
        <v>0.9814720812182741</v>
      </c>
    </row>
    <row r="16" spans="1:6" ht="12.75">
      <c r="A16" s="103" t="s">
        <v>146</v>
      </c>
      <c r="B16" s="97" t="s">
        <v>55</v>
      </c>
      <c r="C16" s="25">
        <v>3210</v>
      </c>
      <c r="D16" s="25">
        <v>3210</v>
      </c>
      <c r="E16" s="25">
        <v>4301</v>
      </c>
      <c r="F16" s="11">
        <f t="shared" si="0"/>
        <v>1.3398753894080997</v>
      </c>
    </row>
    <row r="17" spans="1:6" ht="12.75">
      <c r="A17" s="102" t="s">
        <v>148</v>
      </c>
      <c r="B17" s="97" t="s">
        <v>56</v>
      </c>
      <c r="C17" s="25">
        <v>6490</v>
      </c>
      <c r="D17" s="25">
        <v>6490</v>
      </c>
      <c r="E17" s="25">
        <v>6039</v>
      </c>
      <c r="F17" s="11">
        <f t="shared" si="0"/>
        <v>0.9305084745762712</v>
      </c>
    </row>
    <row r="18" spans="1:6" ht="12.75">
      <c r="A18" s="103" t="s">
        <v>150</v>
      </c>
      <c r="B18" s="97" t="s">
        <v>57</v>
      </c>
      <c r="C18" s="25">
        <v>350</v>
      </c>
      <c r="D18" s="25">
        <v>350</v>
      </c>
      <c r="E18" s="25">
        <v>433</v>
      </c>
      <c r="F18" s="11">
        <f t="shared" si="0"/>
        <v>1.237142857142857</v>
      </c>
    </row>
    <row r="19" spans="1:6" ht="12.75">
      <c r="A19" s="102" t="s">
        <v>152</v>
      </c>
      <c r="B19" s="97" t="s">
        <v>52</v>
      </c>
      <c r="C19" s="25">
        <v>2798</v>
      </c>
      <c r="D19" s="25">
        <v>2798</v>
      </c>
      <c r="E19" s="25">
        <v>3285</v>
      </c>
      <c r="F19" s="11">
        <f t="shared" si="0"/>
        <v>1.1740528949249465</v>
      </c>
    </row>
    <row r="20" spans="1:6" ht="12.75">
      <c r="A20" s="103" t="s">
        <v>154</v>
      </c>
      <c r="B20" s="96" t="s">
        <v>58</v>
      </c>
      <c r="C20" s="24">
        <f>SUM(C15:C19)</f>
        <v>16788</v>
      </c>
      <c r="D20" s="24">
        <f>SUM(D15:D19)</f>
        <v>16788</v>
      </c>
      <c r="E20" s="24">
        <f>SUM(E15:E19)</f>
        <v>17925</v>
      </c>
      <c r="F20" s="15">
        <f t="shared" si="0"/>
        <v>1.0677269478198714</v>
      </c>
    </row>
    <row r="21" spans="1:6" ht="12.75">
      <c r="A21" s="102" t="s">
        <v>156</v>
      </c>
      <c r="B21" s="97" t="s">
        <v>59</v>
      </c>
      <c r="C21" s="25">
        <v>2000</v>
      </c>
      <c r="D21" s="25">
        <v>3432</v>
      </c>
      <c r="E21" s="25">
        <v>3261</v>
      </c>
      <c r="F21" s="11">
        <f t="shared" si="0"/>
        <v>0.9501748251748252</v>
      </c>
    </row>
    <row r="22" spans="1:6" ht="12.75">
      <c r="A22" s="103" t="s">
        <v>158</v>
      </c>
      <c r="B22" s="97" t="s">
        <v>52</v>
      </c>
      <c r="C22" s="25">
        <v>400</v>
      </c>
      <c r="D22" s="25">
        <v>758</v>
      </c>
      <c r="E22" s="25">
        <v>741</v>
      </c>
      <c r="F22" s="11">
        <f t="shared" si="0"/>
        <v>0.9775725593667546</v>
      </c>
    </row>
    <row r="23" spans="1:6" ht="12.75">
      <c r="A23" s="102" t="s">
        <v>160</v>
      </c>
      <c r="B23" s="96" t="s">
        <v>60</v>
      </c>
      <c r="C23" s="24">
        <f>SUM(C21:C22)</f>
        <v>2400</v>
      </c>
      <c r="D23" s="24">
        <f>SUM(D21:D22)</f>
        <v>4190</v>
      </c>
      <c r="E23" s="24">
        <f>SUM(E21:E22)</f>
        <v>4002</v>
      </c>
      <c r="F23" s="15">
        <f t="shared" si="0"/>
        <v>0.9551312649164678</v>
      </c>
    </row>
    <row r="24" spans="1:6" ht="12.75">
      <c r="A24" s="103" t="s">
        <v>316</v>
      </c>
      <c r="B24" s="97" t="s">
        <v>61</v>
      </c>
      <c r="C24" s="25">
        <v>400</v>
      </c>
      <c r="D24" s="25">
        <v>400</v>
      </c>
      <c r="E24" s="25">
        <v>501</v>
      </c>
      <c r="F24" s="11">
        <f t="shared" si="0"/>
        <v>1.2525</v>
      </c>
    </row>
    <row r="25" spans="1:6" ht="12.75">
      <c r="A25" s="102" t="s">
        <v>317</v>
      </c>
      <c r="B25" s="97" t="s">
        <v>62</v>
      </c>
      <c r="C25" s="25">
        <v>200</v>
      </c>
      <c r="D25" s="25">
        <v>200</v>
      </c>
      <c r="E25" s="25">
        <v>140</v>
      </c>
      <c r="F25" s="11">
        <f t="shared" si="0"/>
        <v>0.7</v>
      </c>
    </row>
    <row r="26" spans="1:6" ht="12.75">
      <c r="A26" s="103" t="s">
        <v>318</v>
      </c>
      <c r="B26" s="97" t="s">
        <v>63</v>
      </c>
      <c r="C26" s="25">
        <v>150</v>
      </c>
      <c r="D26" s="25">
        <v>150</v>
      </c>
      <c r="E26" s="25">
        <v>158</v>
      </c>
      <c r="F26" s="11">
        <f t="shared" si="0"/>
        <v>1.0533333333333332</v>
      </c>
    </row>
    <row r="27" spans="1:6" ht="12.75">
      <c r="A27" s="102" t="s">
        <v>319</v>
      </c>
      <c r="B27" s="97" t="s">
        <v>64</v>
      </c>
      <c r="C27" s="25">
        <v>100</v>
      </c>
      <c r="D27" s="25">
        <v>100</v>
      </c>
      <c r="E27" s="25">
        <v>36</v>
      </c>
      <c r="F27" s="11">
        <f t="shared" si="0"/>
        <v>0.36</v>
      </c>
    </row>
    <row r="28" spans="1:6" ht="12.75">
      <c r="A28" s="103" t="s">
        <v>320</v>
      </c>
      <c r="B28" s="97" t="s">
        <v>65</v>
      </c>
      <c r="C28" s="25">
        <v>100</v>
      </c>
      <c r="D28" s="25">
        <v>100</v>
      </c>
      <c r="E28" s="25">
        <v>76</v>
      </c>
      <c r="F28" s="11">
        <f t="shared" si="0"/>
        <v>0.76</v>
      </c>
    </row>
    <row r="29" spans="1:6" ht="12.75">
      <c r="A29" s="102" t="s">
        <v>321</v>
      </c>
      <c r="B29" s="97" t="s">
        <v>66</v>
      </c>
      <c r="C29" s="25">
        <v>18000</v>
      </c>
      <c r="D29" s="25">
        <v>18000</v>
      </c>
      <c r="E29" s="25">
        <v>19365</v>
      </c>
      <c r="F29" s="11">
        <f t="shared" si="0"/>
        <v>1.0758333333333334</v>
      </c>
    </row>
    <row r="30" spans="1:6" ht="12.75">
      <c r="A30" s="103" t="s">
        <v>322</v>
      </c>
      <c r="B30" s="97" t="s">
        <v>67</v>
      </c>
      <c r="C30" s="25">
        <v>600</v>
      </c>
      <c r="D30" s="25">
        <v>600</v>
      </c>
      <c r="E30" s="25">
        <v>820</v>
      </c>
      <c r="F30" s="11">
        <f t="shared" si="0"/>
        <v>1.3666666666666667</v>
      </c>
    </row>
    <row r="31" spans="1:6" ht="12.75">
      <c r="A31" s="102" t="s">
        <v>323</v>
      </c>
      <c r="B31" s="97" t="s">
        <v>68</v>
      </c>
      <c r="C31" s="25">
        <v>50</v>
      </c>
      <c r="D31" s="25">
        <v>50</v>
      </c>
      <c r="E31" s="25">
        <v>117</v>
      </c>
      <c r="F31" s="11">
        <f t="shared" si="0"/>
        <v>2.34</v>
      </c>
    </row>
    <row r="32" spans="1:6" ht="12.75">
      <c r="A32" s="103" t="s">
        <v>324</v>
      </c>
      <c r="B32" s="97" t="s">
        <v>69</v>
      </c>
      <c r="C32" s="25">
        <v>500</v>
      </c>
      <c r="D32" s="25">
        <v>500</v>
      </c>
      <c r="E32" s="25">
        <v>410</v>
      </c>
      <c r="F32" s="11">
        <f t="shared" si="0"/>
        <v>0.82</v>
      </c>
    </row>
    <row r="33" spans="1:6" ht="12.75">
      <c r="A33" s="102" t="s">
        <v>325</v>
      </c>
      <c r="B33" s="97" t="s">
        <v>70</v>
      </c>
      <c r="C33" s="25">
        <v>200</v>
      </c>
      <c r="D33" s="25">
        <v>200</v>
      </c>
      <c r="E33" s="25">
        <v>441</v>
      </c>
      <c r="F33" s="11">
        <f t="shared" si="0"/>
        <v>2.205</v>
      </c>
    </row>
    <row r="34" spans="1:6" ht="12.75">
      <c r="A34" s="103" t="s">
        <v>326</v>
      </c>
      <c r="B34" s="97" t="s">
        <v>71</v>
      </c>
      <c r="C34" s="25">
        <v>28000</v>
      </c>
      <c r="D34" s="25">
        <v>28000</v>
      </c>
      <c r="E34" s="25">
        <v>31796</v>
      </c>
      <c r="F34" s="11">
        <f t="shared" si="0"/>
        <v>1.1355714285714287</v>
      </c>
    </row>
    <row r="35" spans="1:6" ht="12.75">
      <c r="A35" s="102" t="s">
        <v>327</v>
      </c>
      <c r="B35" s="97" t="s">
        <v>72</v>
      </c>
      <c r="C35" s="25">
        <v>500</v>
      </c>
      <c r="D35" s="25">
        <v>500</v>
      </c>
      <c r="E35" s="25">
        <v>1667</v>
      </c>
      <c r="F35" s="11">
        <f t="shared" si="0"/>
        <v>3.334</v>
      </c>
    </row>
    <row r="36" spans="1:6" ht="12.75">
      <c r="A36" s="103" t="s">
        <v>328</v>
      </c>
      <c r="B36" s="97" t="s">
        <v>73</v>
      </c>
      <c r="C36" s="25"/>
      <c r="D36" s="25">
        <v>61</v>
      </c>
      <c r="E36" s="25">
        <v>1721</v>
      </c>
      <c r="F36" s="11"/>
    </row>
    <row r="37" spans="1:6" ht="12.75">
      <c r="A37" s="102" t="s">
        <v>329</v>
      </c>
      <c r="B37" s="97" t="s">
        <v>52</v>
      </c>
      <c r="C37" s="25">
        <v>9760</v>
      </c>
      <c r="D37" s="25">
        <v>9760</v>
      </c>
      <c r="E37" s="25">
        <v>24178</v>
      </c>
      <c r="F37" s="11">
        <f aca="true" t="shared" si="1" ref="F37:F42">E37/D37</f>
        <v>2.477254098360656</v>
      </c>
    </row>
    <row r="38" spans="1:6" ht="12.75">
      <c r="A38" s="103" t="s">
        <v>330</v>
      </c>
      <c r="B38" s="96" t="s">
        <v>74</v>
      </c>
      <c r="C38" s="24">
        <f>SUM(C24:C36)</f>
        <v>48800</v>
      </c>
      <c r="D38" s="24">
        <f>SUM(D24:D36)</f>
        <v>48861</v>
      </c>
      <c r="E38" s="24">
        <f>SUM(E24:E36)</f>
        <v>57248</v>
      </c>
      <c r="F38" s="15">
        <f t="shared" si="1"/>
        <v>1.1716501913591617</v>
      </c>
    </row>
    <row r="39" spans="1:6" ht="12.75">
      <c r="A39" s="102" t="s">
        <v>331</v>
      </c>
      <c r="B39" s="96" t="s">
        <v>75</v>
      </c>
      <c r="C39" s="24">
        <f>C11+C12+C15+C16+C17+C18+C21+C38</f>
        <v>65600</v>
      </c>
      <c r="D39" s="24">
        <f>D11+D12+D15+D16+D17+D18+D21+D38</f>
        <v>67093</v>
      </c>
      <c r="E39" s="24">
        <f>E11+E12+E15+E16+E17+E18+E21+E38</f>
        <v>76054</v>
      </c>
      <c r="F39" s="15">
        <f t="shared" si="1"/>
        <v>1.1335608781840132</v>
      </c>
    </row>
    <row r="40" spans="1:6" ht="12.75">
      <c r="A40" s="103" t="s">
        <v>332</v>
      </c>
      <c r="B40" s="96" t="s">
        <v>77</v>
      </c>
      <c r="C40" s="24">
        <f>C13+C19+C22+C37</f>
        <v>13120</v>
      </c>
      <c r="D40" s="24">
        <f>D13+D19+D22+D37</f>
        <v>13478</v>
      </c>
      <c r="E40" s="24">
        <f>E13+E19+E22+E37</f>
        <v>28404</v>
      </c>
      <c r="F40" s="15">
        <f t="shared" si="1"/>
        <v>2.107434337438789</v>
      </c>
    </row>
    <row r="41" spans="1:6" ht="12.75">
      <c r="A41" s="102" t="s">
        <v>333</v>
      </c>
      <c r="B41" s="96" t="s">
        <v>79</v>
      </c>
      <c r="C41" s="25">
        <v>200</v>
      </c>
      <c r="D41" s="25">
        <v>200</v>
      </c>
      <c r="E41" s="25">
        <v>2242</v>
      </c>
      <c r="F41" s="27">
        <f t="shared" si="1"/>
        <v>11.21</v>
      </c>
    </row>
    <row r="42" spans="1:6" ht="12.75">
      <c r="A42" s="103" t="s">
        <v>334</v>
      </c>
      <c r="B42" s="99" t="s">
        <v>80</v>
      </c>
      <c r="C42" s="28">
        <f>C41+C40+C39+C9</f>
        <v>79020</v>
      </c>
      <c r="D42" s="28">
        <f>D41+D40+D39+D9</f>
        <v>80871</v>
      </c>
      <c r="E42" s="28">
        <f>E41+E40+E39+E9</f>
        <v>106751</v>
      </c>
      <c r="F42" s="19">
        <f t="shared" si="1"/>
        <v>1.3200158276761755</v>
      </c>
    </row>
    <row r="43" spans="1:6" ht="12.75">
      <c r="A43" s="102" t="s">
        <v>335</v>
      </c>
      <c r="B43" s="96" t="s">
        <v>81</v>
      </c>
      <c r="C43" s="25"/>
      <c r="D43" s="25"/>
      <c r="E43" s="25"/>
      <c r="F43" s="11"/>
    </row>
    <row r="44" spans="1:6" ht="12.75">
      <c r="A44" s="103" t="s">
        <v>336</v>
      </c>
      <c r="B44" s="96" t="s">
        <v>15</v>
      </c>
      <c r="C44" s="25"/>
      <c r="D44" s="25"/>
      <c r="E44" s="25"/>
      <c r="F44" s="11"/>
    </row>
    <row r="45" spans="1:6" ht="12.75">
      <c r="A45" s="102" t="s">
        <v>337</v>
      </c>
      <c r="B45" s="97" t="s">
        <v>82</v>
      </c>
      <c r="C45" s="25">
        <v>43450</v>
      </c>
      <c r="D45" s="25">
        <v>43450</v>
      </c>
      <c r="E45" s="25">
        <v>42196</v>
      </c>
      <c r="F45" s="11">
        <f>E45/D45</f>
        <v>0.9711392405063292</v>
      </c>
    </row>
    <row r="46" spans="1:6" ht="12.75">
      <c r="A46" s="103" t="s">
        <v>338</v>
      </c>
      <c r="B46" s="97" t="s">
        <v>83</v>
      </c>
      <c r="C46" s="25">
        <v>11700</v>
      </c>
      <c r="D46" s="25">
        <v>11700</v>
      </c>
      <c r="E46" s="25">
        <v>11930</v>
      </c>
      <c r="F46" s="11">
        <f>E46/D46</f>
        <v>1.0196581196581196</v>
      </c>
    </row>
    <row r="47" spans="1:6" ht="12.75">
      <c r="A47" s="102" t="s">
        <v>339</v>
      </c>
      <c r="B47" s="97" t="s">
        <v>84</v>
      </c>
      <c r="C47" s="25">
        <v>16000</v>
      </c>
      <c r="D47" s="25">
        <v>16000</v>
      </c>
      <c r="E47" s="25">
        <v>21939</v>
      </c>
      <c r="F47" s="11">
        <f>E47/D47</f>
        <v>1.3711875</v>
      </c>
    </row>
    <row r="48" spans="1:6" ht="12.75">
      <c r="A48" s="103" t="s">
        <v>340</v>
      </c>
      <c r="B48" s="97" t="s">
        <v>85</v>
      </c>
      <c r="C48" s="25">
        <v>9350</v>
      </c>
      <c r="D48" s="25">
        <v>9350</v>
      </c>
      <c r="E48" s="25">
        <v>13847</v>
      </c>
      <c r="F48" s="11">
        <f>E48/D48</f>
        <v>1.4809625668449198</v>
      </c>
    </row>
    <row r="49" spans="1:6" ht="12.75">
      <c r="A49" s="102" t="s">
        <v>341</v>
      </c>
      <c r="B49" s="99" t="s">
        <v>13</v>
      </c>
      <c r="C49" s="28">
        <f>SUM(C45:C48)</f>
        <v>80500</v>
      </c>
      <c r="D49" s="28">
        <f>SUM(D45:D48)</f>
        <v>80500</v>
      </c>
      <c r="E49" s="28">
        <f>SUM(E45:E48)</f>
        <v>89912</v>
      </c>
      <c r="F49" s="19">
        <f>E49/D49</f>
        <v>1.116919254658385</v>
      </c>
    </row>
    <row r="50" spans="1:6" ht="12.75">
      <c r="A50" s="103" t="s">
        <v>342</v>
      </c>
      <c r="B50" s="96" t="s">
        <v>16</v>
      </c>
      <c r="C50" s="25"/>
      <c r="D50" s="25"/>
      <c r="E50" s="25"/>
      <c r="F50" s="11"/>
    </row>
    <row r="51" spans="1:6" ht="12.75">
      <c r="A51" s="102" t="s">
        <v>343</v>
      </c>
      <c r="B51" s="97" t="s">
        <v>86</v>
      </c>
      <c r="C51" s="25">
        <v>12001</v>
      </c>
      <c r="D51" s="25">
        <v>12001</v>
      </c>
      <c r="E51" s="25">
        <v>12001</v>
      </c>
      <c r="F51" s="11">
        <f aca="true" t="shared" si="2" ref="F51:F58">E51/D51</f>
        <v>1</v>
      </c>
    </row>
    <row r="52" spans="1:6" ht="12.75">
      <c r="A52" s="103" t="s">
        <v>344</v>
      </c>
      <c r="B52" s="97" t="s">
        <v>87</v>
      </c>
      <c r="C52" s="25">
        <v>25006</v>
      </c>
      <c r="D52" s="25">
        <v>25006</v>
      </c>
      <c r="E52" s="25">
        <v>25005</v>
      </c>
      <c r="F52" s="11">
        <f t="shared" si="2"/>
        <v>0.9999600095976966</v>
      </c>
    </row>
    <row r="53" spans="1:6" ht="12.75">
      <c r="A53" s="102" t="s">
        <v>345</v>
      </c>
      <c r="B53" s="97" t="s">
        <v>88</v>
      </c>
      <c r="C53" s="25">
        <v>7000</v>
      </c>
      <c r="D53" s="25">
        <v>7000</v>
      </c>
      <c r="E53" s="25">
        <v>7264</v>
      </c>
      <c r="F53" s="11">
        <f t="shared" si="2"/>
        <v>1.0377142857142858</v>
      </c>
    </row>
    <row r="54" spans="1:6" ht="12.75">
      <c r="A54" s="103" t="s">
        <v>346</v>
      </c>
      <c r="B54" s="99" t="s">
        <v>13</v>
      </c>
      <c r="C54" s="28">
        <f>SUM(C51:C53)</f>
        <v>44007</v>
      </c>
      <c r="D54" s="28">
        <f>SUM(D51:D53)</f>
        <v>44007</v>
      </c>
      <c r="E54" s="28">
        <f>SUM(E51:E53)</f>
        <v>44270</v>
      </c>
      <c r="F54" s="19">
        <f t="shared" si="2"/>
        <v>1.005976321948781</v>
      </c>
    </row>
    <row r="55" spans="1:6" ht="12.75">
      <c r="A55" s="102" t="s">
        <v>347</v>
      </c>
      <c r="B55" s="96" t="s">
        <v>17</v>
      </c>
      <c r="C55" s="24">
        <v>200</v>
      </c>
      <c r="D55" s="24">
        <v>200</v>
      </c>
      <c r="E55" s="24">
        <v>194</v>
      </c>
      <c r="F55" s="11">
        <f t="shared" si="2"/>
        <v>0.97</v>
      </c>
    </row>
    <row r="56" spans="1:6" ht="12.75">
      <c r="A56" s="103" t="s">
        <v>348</v>
      </c>
      <c r="B56" s="96" t="s">
        <v>89</v>
      </c>
      <c r="C56" s="24">
        <v>250</v>
      </c>
      <c r="D56" s="24">
        <v>250</v>
      </c>
      <c r="E56" s="24">
        <v>837</v>
      </c>
      <c r="F56" s="11">
        <f t="shared" si="2"/>
        <v>3.348</v>
      </c>
    </row>
    <row r="57" spans="1:6" ht="12.75">
      <c r="A57" s="102" t="s">
        <v>349</v>
      </c>
      <c r="B57" s="96" t="s">
        <v>91</v>
      </c>
      <c r="C57" s="24">
        <v>500</v>
      </c>
      <c r="D57" s="24">
        <v>500</v>
      </c>
      <c r="E57" s="24">
        <v>790</v>
      </c>
      <c r="F57" s="11">
        <f t="shared" si="2"/>
        <v>1.58</v>
      </c>
    </row>
    <row r="58" spans="1:6" ht="12.75">
      <c r="A58" s="103" t="s">
        <v>350</v>
      </c>
      <c r="B58" s="99" t="s">
        <v>13</v>
      </c>
      <c r="C58" s="28">
        <f>C57+C56+C55+C54+C49</f>
        <v>125457</v>
      </c>
      <c r="D58" s="28">
        <f>D57+D56+D55+D54+D49</f>
        <v>125457</v>
      </c>
      <c r="E58" s="28">
        <f>E57+E56+E55+E54+E49</f>
        <v>136003</v>
      </c>
      <c r="F58" s="64">
        <f t="shared" si="2"/>
        <v>1.0840606741752155</v>
      </c>
    </row>
    <row r="59" spans="1:6" ht="12.75">
      <c r="A59" s="102" t="s">
        <v>351</v>
      </c>
      <c r="B59" s="96" t="s">
        <v>20</v>
      </c>
      <c r="C59" s="25"/>
      <c r="D59" s="25"/>
      <c r="E59" s="25"/>
      <c r="F59" s="11"/>
    </row>
    <row r="60" spans="1:6" ht="12.75">
      <c r="A60" s="103" t="s">
        <v>352</v>
      </c>
      <c r="B60" s="97" t="s">
        <v>92</v>
      </c>
      <c r="C60" s="25">
        <v>105309</v>
      </c>
      <c r="D60" s="25">
        <v>105885</v>
      </c>
      <c r="E60" s="25">
        <v>105885</v>
      </c>
      <c r="F60" s="11">
        <f>E60/D60</f>
        <v>1</v>
      </c>
    </row>
    <row r="61" spans="1:6" ht="12.75">
      <c r="A61" s="102" t="s">
        <v>353</v>
      </c>
      <c r="B61" s="97" t="s">
        <v>93</v>
      </c>
      <c r="C61" s="25">
        <v>263</v>
      </c>
      <c r="D61" s="25">
        <v>9990</v>
      </c>
      <c r="E61" s="25">
        <v>9990</v>
      </c>
      <c r="F61" s="11">
        <f>E61/D61</f>
        <v>1</v>
      </c>
    </row>
    <row r="62" spans="1:6" ht="12.75">
      <c r="A62" s="103" t="s">
        <v>354</v>
      </c>
      <c r="B62" s="97" t="s">
        <v>94</v>
      </c>
      <c r="C62" s="25"/>
      <c r="D62" s="25">
        <v>13769</v>
      </c>
      <c r="E62" s="25">
        <v>10170</v>
      </c>
      <c r="F62" s="11">
        <f>E62/D62</f>
        <v>0.7386157309899049</v>
      </c>
    </row>
    <row r="63" spans="1:6" ht="12.75">
      <c r="A63" s="102" t="s">
        <v>355</v>
      </c>
      <c r="B63" s="97" t="s">
        <v>95</v>
      </c>
      <c r="C63" s="25"/>
      <c r="D63" s="25"/>
      <c r="E63" s="25"/>
      <c r="F63" s="11"/>
    </row>
    <row r="64" spans="1:6" ht="12.75">
      <c r="A64" s="103" t="s">
        <v>356</v>
      </c>
      <c r="B64" s="99" t="s">
        <v>13</v>
      </c>
      <c r="C64" s="28">
        <f>C62+C61+C60</f>
        <v>105572</v>
      </c>
      <c r="D64" s="28">
        <f>D62+D61+D60</f>
        <v>129644</v>
      </c>
      <c r="E64" s="28">
        <f>E62+E61+E60</f>
        <v>126045</v>
      </c>
      <c r="F64" s="19">
        <f>E64/D64</f>
        <v>0.9722393631791676</v>
      </c>
    </row>
    <row r="65" spans="1:6" ht="12.75">
      <c r="A65" s="102" t="s">
        <v>357</v>
      </c>
      <c r="B65" s="96" t="s">
        <v>21</v>
      </c>
      <c r="C65" s="25"/>
      <c r="D65" s="25"/>
      <c r="E65" s="25"/>
      <c r="F65" s="11"/>
    </row>
    <row r="66" spans="1:6" ht="12.75">
      <c r="A66" s="103" t="s">
        <v>358</v>
      </c>
      <c r="B66" s="97" t="s">
        <v>96</v>
      </c>
      <c r="C66" s="25">
        <v>29000</v>
      </c>
      <c r="D66" s="25">
        <v>29000</v>
      </c>
      <c r="E66" s="25">
        <v>11853</v>
      </c>
      <c r="F66" s="11">
        <f>E66/D66</f>
        <v>0.40872413793103446</v>
      </c>
    </row>
    <row r="67" spans="1:6" ht="12.75">
      <c r="A67" s="102" t="s">
        <v>359</v>
      </c>
      <c r="B67" s="97" t="s">
        <v>97</v>
      </c>
      <c r="C67" s="25">
        <v>14800</v>
      </c>
      <c r="D67" s="25">
        <v>14800</v>
      </c>
      <c r="E67" s="25">
        <v>546</v>
      </c>
      <c r="F67" s="11">
        <f>E67/D67</f>
        <v>0.03689189189189189</v>
      </c>
    </row>
    <row r="68" spans="1:6" ht="12.75">
      <c r="A68" s="103" t="s">
        <v>360</v>
      </c>
      <c r="B68" s="100" t="s">
        <v>246</v>
      </c>
      <c r="C68" s="25"/>
      <c r="D68" s="25"/>
      <c r="E68" s="25">
        <v>298</v>
      </c>
      <c r="F68" s="11"/>
    </row>
    <row r="69" spans="1:6" ht="12.75">
      <c r="A69" s="102" t="s">
        <v>361</v>
      </c>
      <c r="B69" s="99" t="s">
        <v>13</v>
      </c>
      <c r="C69" s="28">
        <f>+C67+C66</f>
        <v>43800</v>
      </c>
      <c r="D69" s="28">
        <f>+D67+D66</f>
        <v>43800</v>
      </c>
      <c r="E69" s="28">
        <f>SUM(E66:E68)</f>
        <v>12697</v>
      </c>
      <c r="F69" s="19">
        <f>E69/D69</f>
        <v>0.2898858447488584</v>
      </c>
    </row>
    <row r="70" spans="1:6" ht="12.75">
      <c r="A70" s="103" t="s">
        <v>362</v>
      </c>
      <c r="B70" s="96" t="s">
        <v>98</v>
      </c>
      <c r="C70" s="25"/>
      <c r="D70" s="25"/>
      <c r="E70" s="25"/>
      <c r="F70" s="11"/>
    </row>
    <row r="71" spans="1:6" ht="12.75">
      <c r="A71" s="102" t="s">
        <v>363</v>
      </c>
      <c r="B71" s="96" t="s">
        <v>23</v>
      </c>
      <c r="C71" s="25"/>
      <c r="D71" s="25"/>
      <c r="E71" s="25"/>
      <c r="F71" s="11"/>
    </row>
    <row r="72" spans="1:6" ht="12.75">
      <c r="A72" s="103" t="s">
        <v>364</v>
      </c>
      <c r="B72" s="97" t="s">
        <v>99</v>
      </c>
      <c r="C72" s="25">
        <v>80</v>
      </c>
      <c r="D72" s="25">
        <v>80</v>
      </c>
      <c r="E72" s="25">
        <v>0</v>
      </c>
      <c r="F72" s="11">
        <f aca="true" t="shared" si="3" ref="F72:F78">E72/D72</f>
        <v>0</v>
      </c>
    </row>
    <row r="73" spans="1:6" ht="12.75">
      <c r="A73" s="102" t="s">
        <v>365</v>
      </c>
      <c r="B73" s="97" t="s">
        <v>100</v>
      </c>
      <c r="C73" s="25">
        <v>2760</v>
      </c>
      <c r="D73" s="25">
        <v>2760</v>
      </c>
      <c r="E73" s="25">
        <v>2759</v>
      </c>
      <c r="F73" s="11">
        <f t="shared" si="3"/>
        <v>0.9996376811594203</v>
      </c>
    </row>
    <row r="74" spans="1:6" ht="12.75">
      <c r="A74" s="103" t="s">
        <v>366</v>
      </c>
      <c r="B74" s="97" t="s">
        <v>101</v>
      </c>
      <c r="C74" s="25">
        <v>20950</v>
      </c>
      <c r="D74" s="25">
        <v>20950</v>
      </c>
      <c r="E74" s="25">
        <v>22223</v>
      </c>
      <c r="F74" s="11">
        <f t="shared" si="3"/>
        <v>1.060763723150358</v>
      </c>
    </row>
    <row r="75" spans="1:6" ht="12.75">
      <c r="A75" s="102" t="s">
        <v>367</v>
      </c>
      <c r="B75" s="97" t="s">
        <v>102</v>
      </c>
      <c r="C75" s="25">
        <v>300</v>
      </c>
      <c r="D75" s="25">
        <v>300</v>
      </c>
      <c r="E75" s="25">
        <v>963</v>
      </c>
      <c r="F75" s="11">
        <f t="shared" si="3"/>
        <v>3.21</v>
      </c>
    </row>
    <row r="76" spans="1:6" ht="12.75">
      <c r="A76" s="103" t="s">
        <v>368</v>
      </c>
      <c r="B76" s="97" t="s">
        <v>103</v>
      </c>
      <c r="C76" s="25">
        <v>13720</v>
      </c>
      <c r="D76" s="25">
        <v>13720</v>
      </c>
      <c r="E76" s="25">
        <v>14246</v>
      </c>
      <c r="F76" s="11">
        <f t="shared" si="3"/>
        <v>1.0383381924198252</v>
      </c>
    </row>
    <row r="77" spans="1:6" ht="12.75">
      <c r="A77" s="102" t="s">
        <v>369</v>
      </c>
      <c r="B77" s="97" t="s">
        <v>104</v>
      </c>
      <c r="C77" s="25">
        <v>1100</v>
      </c>
      <c r="D77" s="25">
        <v>1100</v>
      </c>
      <c r="E77" s="25">
        <v>1100</v>
      </c>
      <c r="F77" s="11">
        <f t="shared" si="3"/>
        <v>1</v>
      </c>
    </row>
    <row r="78" spans="1:6" ht="12.75">
      <c r="A78" s="103" t="s">
        <v>370</v>
      </c>
      <c r="B78" s="97" t="s">
        <v>105</v>
      </c>
      <c r="C78" s="25">
        <v>1200</v>
      </c>
      <c r="D78" s="25">
        <v>890</v>
      </c>
      <c r="E78" s="25">
        <v>944</v>
      </c>
      <c r="F78" s="11">
        <f t="shared" si="3"/>
        <v>1.060674157303371</v>
      </c>
    </row>
    <row r="79" spans="1:6" ht="12.75">
      <c r="A79" s="102" t="s">
        <v>371</v>
      </c>
      <c r="B79" s="97" t="s">
        <v>106</v>
      </c>
      <c r="C79" s="25">
        <v>3780</v>
      </c>
      <c r="D79" s="25">
        <v>0</v>
      </c>
      <c r="E79" s="25">
        <v>0</v>
      </c>
      <c r="F79" s="11"/>
    </row>
    <row r="80" spans="1:6" ht="12.75">
      <c r="A80" s="103" t="s">
        <v>372</v>
      </c>
      <c r="B80" s="97" t="s">
        <v>107</v>
      </c>
      <c r="C80" s="25">
        <v>1500</v>
      </c>
      <c r="D80" s="25">
        <v>0</v>
      </c>
      <c r="E80" s="25">
        <v>0</v>
      </c>
      <c r="F80" s="11"/>
    </row>
    <row r="81" spans="1:6" ht="12.75">
      <c r="A81" s="102" t="s">
        <v>373</v>
      </c>
      <c r="B81" s="97" t="s">
        <v>108</v>
      </c>
      <c r="C81" s="25">
        <v>80</v>
      </c>
      <c r="D81" s="25">
        <v>80</v>
      </c>
      <c r="E81" s="25">
        <v>80</v>
      </c>
      <c r="F81" s="11">
        <f aca="true" t="shared" si="4" ref="F81:F90">E81/D81</f>
        <v>1</v>
      </c>
    </row>
    <row r="82" spans="1:6" ht="12.75">
      <c r="A82" s="103" t="s">
        <v>374</v>
      </c>
      <c r="B82" s="97" t="s">
        <v>109</v>
      </c>
      <c r="C82" s="25">
        <v>500</v>
      </c>
      <c r="D82" s="25">
        <v>500</v>
      </c>
      <c r="E82" s="25">
        <v>908</v>
      </c>
      <c r="F82" s="11">
        <f t="shared" si="4"/>
        <v>1.816</v>
      </c>
    </row>
    <row r="83" spans="1:6" ht="12.75">
      <c r="A83" s="102" t="s">
        <v>375</v>
      </c>
      <c r="B83" s="97" t="s">
        <v>110</v>
      </c>
      <c r="C83" s="25"/>
      <c r="D83" s="25">
        <v>295</v>
      </c>
      <c r="E83" s="25">
        <v>295</v>
      </c>
      <c r="F83" s="11">
        <f t="shared" si="4"/>
        <v>1</v>
      </c>
    </row>
    <row r="84" spans="1:6" ht="12.75">
      <c r="A84" s="103" t="s">
        <v>376</v>
      </c>
      <c r="B84" s="97" t="s">
        <v>111</v>
      </c>
      <c r="C84" s="25"/>
      <c r="D84" s="25">
        <v>135</v>
      </c>
      <c r="E84" s="25">
        <v>135</v>
      </c>
      <c r="F84" s="11">
        <f t="shared" si="4"/>
        <v>1</v>
      </c>
    </row>
    <row r="85" spans="1:6" ht="12.75">
      <c r="A85" s="102" t="s">
        <v>377</v>
      </c>
      <c r="B85" s="97" t="s">
        <v>112</v>
      </c>
      <c r="C85" s="25"/>
      <c r="D85" s="25">
        <v>250</v>
      </c>
      <c r="E85" s="25">
        <v>410</v>
      </c>
      <c r="F85" s="11">
        <f t="shared" si="4"/>
        <v>1.64</v>
      </c>
    </row>
    <row r="86" spans="1:6" ht="12.75">
      <c r="A86" s="103" t="s">
        <v>378</v>
      </c>
      <c r="B86" s="97" t="s">
        <v>113</v>
      </c>
      <c r="C86" s="25"/>
      <c r="D86" s="25">
        <v>50</v>
      </c>
      <c r="E86" s="25">
        <v>50</v>
      </c>
      <c r="F86" s="11">
        <f t="shared" si="4"/>
        <v>1</v>
      </c>
    </row>
    <row r="87" spans="1:6" ht="12.75">
      <c r="A87" s="102" t="s">
        <v>379</v>
      </c>
      <c r="B87" s="97" t="s">
        <v>114</v>
      </c>
      <c r="C87" s="25"/>
      <c r="D87" s="25">
        <v>100</v>
      </c>
      <c r="E87" s="25">
        <v>100</v>
      </c>
      <c r="F87" s="11">
        <f t="shared" si="4"/>
        <v>1</v>
      </c>
    </row>
    <row r="88" spans="1:6" ht="12.75">
      <c r="A88" s="103" t="s">
        <v>380</v>
      </c>
      <c r="B88" s="97" t="s">
        <v>115</v>
      </c>
      <c r="C88" s="25"/>
      <c r="D88" s="25">
        <v>371</v>
      </c>
      <c r="E88" s="25">
        <v>371</v>
      </c>
      <c r="F88" s="11">
        <f t="shared" si="4"/>
        <v>1</v>
      </c>
    </row>
    <row r="89" spans="1:6" ht="12.75">
      <c r="A89" s="102" t="s">
        <v>381</v>
      </c>
      <c r="B89" s="97" t="s">
        <v>29</v>
      </c>
      <c r="C89" s="24"/>
      <c r="D89" s="24"/>
      <c r="E89" s="65">
        <v>4197</v>
      </c>
      <c r="F89" s="11"/>
    </row>
    <row r="90" spans="1:7" ht="12.75">
      <c r="A90" s="103" t="s">
        <v>382</v>
      </c>
      <c r="B90" s="96" t="s">
        <v>13</v>
      </c>
      <c r="C90" s="24">
        <f>SUM(C72:C88)</f>
        <v>45970</v>
      </c>
      <c r="D90" s="24">
        <f>SUM(D72:D88)</f>
        <v>41581</v>
      </c>
      <c r="E90" s="24">
        <f>SUM(E72:E89)</f>
        <v>48781</v>
      </c>
      <c r="F90" s="15">
        <f t="shared" si="4"/>
        <v>1.1731560087539983</v>
      </c>
      <c r="G90"/>
    </row>
    <row r="91" spans="1:6" ht="12.75">
      <c r="A91" s="102" t="s">
        <v>383</v>
      </c>
      <c r="B91" s="96" t="s">
        <v>24</v>
      </c>
      <c r="C91" s="25"/>
      <c r="D91" s="25"/>
      <c r="E91" s="25"/>
      <c r="F91" s="11"/>
    </row>
    <row r="92" spans="1:6" ht="12.75">
      <c r="A92" s="103" t="s">
        <v>384</v>
      </c>
      <c r="B92" s="97" t="s">
        <v>116</v>
      </c>
      <c r="C92" s="25">
        <v>1500</v>
      </c>
      <c r="D92" s="25">
        <v>1500</v>
      </c>
      <c r="E92" s="25">
        <v>1402</v>
      </c>
      <c r="F92" s="11">
        <f aca="true" t="shared" si="5" ref="F92:F101">E92/D92</f>
        <v>0.9346666666666666</v>
      </c>
    </row>
    <row r="93" spans="1:6" ht="12.75">
      <c r="A93" s="102" t="s">
        <v>385</v>
      </c>
      <c r="B93" s="97" t="s">
        <v>117</v>
      </c>
      <c r="C93" s="25">
        <v>399</v>
      </c>
      <c r="D93" s="25">
        <v>399</v>
      </c>
      <c r="E93" s="25">
        <v>387</v>
      </c>
      <c r="F93" s="11">
        <f t="shared" si="5"/>
        <v>0.9699248120300752</v>
      </c>
    </row>
    <row r="94" spans="1:6" ht="12.75">
      <c r="A94" s="103" t="s">
        <v>386</v>
      </c>
      <c r="B94" s="97" t="s">
        <v>118</v>
      </c>
      <c r="C94" s="25">
        <v>2112</v>
      </c>
      <c r="D94" s="25">
        <v>2112</v>
      </c>
      <c r="E94" s="25">
        <v>1906</v>
      </c>
      <c r="F94" s="11">
        <f t="shared" si="5"/>
        <v>0.9024621212121212</v>
      </c>
    </row>
    <row r="95" spans="1:6" ht="12.75">
      <c r="A95" s="102" t="s">
        <v>387</v>
      </c>
      <c r="B95" s="97" t="s">
        <v>119</v>
      </c>
      <c r="C95" s="25">
        <v>700</v>
      </c>
      <c r="D95" s="25">
        <v>700</v>
      </c>
      <c r="E95" s="25">
        <v>700</v>
      </c>
      <c r="F95" s="11">
        <f t="shared" si="5"/>
        <v>1</v>
      </c>
    </row>
    <row r="96" spans="1:6" ht="12.75">
      <c r="A96" s="103" t="s">
        <v>388</v>
      </c>
      <c r="B96" s="97" t="s">
        <v>120</v>
      </c>
      <c r="C96" s="25"/>
      <c r="D96" s="25">
        <v>1412</v>
      </c>
      <c r="E96" s="25">
        <v>1412</v>
      </c>
      <c r="F96" s="11">
        <f t="shared" si="5"/>
        <v>1</v>
      </c>
    </row>
    <row r="97" spans="1:6" ht="12.75">
      <c r="A97" s="102" t="s">
        <v>389</v>
      </c>
      <c r="B97" s="97" t="s">
        <v>121</v>
      </c>
      <c r="C97" s="25"/>
      <c r="D97" s="25">
        <v>555</v>
      </c>
      <c r="E97" s="25">
        <v>555</v>
      </c>
      <c r="F97" s="11">
        <f t="shared" si="5"/>
        <v>1</v>
      </c>
    </row>
    <row r="98" spans="1:6" ht="12.75">
      <c r="A98" s="103" t="s">
        <v>390</v>
      </c>
      <c r="B98" s="97" t="s">
        <v>122</v>
      </c>
      <c r="C98" s="25"/>
      <c r="D98" s="25">
        <v>5813</v>
      </c>
      <c r="E98" s="25">
        <v>0</v>
      </c>
      <c r="F98" s="11">
        <f t="shared" si="5"/>
        <v>0</v>
      </c>
    </row>
    <row r="99" spans="1:6" ht="12.75">
      <c r="A99" s="102" t="s">
        <v>391</v>
      </c>
      <c r="B99" s="97" t="s">
        <v>123</v>
      </c>
      <c r="C99" s="25"/>
      <c r="D99" s="25">
        <v>500</v>
      </c>
      <c r="E99" s="25">
        <v>300</v>
      </c>
      <c r="F99" s="11">
        <f t="shared" si="5"/>
        <v>0.6</v>
      </c>
    </row>
    <row r="100" spans="1:6" ht="12.75">
      <c r="A100" s="103" t="s">
        <v>392</v>
      </c>
      <c r="B100" s="96" t="s">
        <v>13</v>
      </c>
      <c r="C100" s="24">
        <f>SUM(C92:C95)</f>
        <v>4711</v>
      </c>
      <c r="D100" s="24">
        <f>SUM(D92:D99)</f>
        <v>12991</v>
      </c>
      <c r="E100" s="24">
        <f>SUM(E92:E99)</f>
        <v>6662</v>
      </c>
      <c r="F100" s="11">
        <f t="shared" si="5"/>
        <v>0.5128165653144484</v>
      </c>
    </row>
    <row r="101" spans="1:6" ht="12.75">
      <c r="A101" s="102" t="s">
        <v>393</v>
      </c>
      <c r="B101" s="99" t="s">
        <v>124</v>
      </c>
      <c r="C101" s="28">
        <f>C100+C90</f>
        <v>50681</v>
      </c>
      <c r="D101" s="28">
        <f>D100+D90</f>
        <v>54572</v>
      </c>
      <c r="E101" s="28">
        <f>E100+E90</f>
        <v>55443</v>
      </c>
      <c r="F101" s="30">
        <f t="shared" si="5"/>
        <v>1.0159605658579491</v>
      </c>
    </row>
    <row r="102" spans="1:6" ht="12.75">
      <c r="A102" s="103" t="s">
        <v>394</v>
      </c>
      <c r="B102" s="96" t="s">
        <v>125</v>
      </c>
      <c r="C102" s="25"/>
      <c r="D102" s="25"/>
      <c r="E102" s="25"/>
      <c r="F102" s="11"/>
    </row>
    <row r="103" spans="1:6" ht="12.75">
      <c r="A103" s="102" t="s">
        <v>395</v>
      </c>
      <c r="B103" s="97" t="s">
        <v>26</v>
      </c>
      <c r="C103" s="25">
        <v>34900</v>
      </c>
      <c r="D103" s="25">
        <v>34900</v>
      </c>
      <c r="E103" s="25">
        <v>34900</v>
      </c>
      <c r="F103" s="11">
        <f>E103/D103</f>
        <v>1</v>
      </c>
    </row>
    <row r="104" spans="1:6" ht="12.75">
      <c r="A104" s="103" t="s">
        <v>396</v>
      </c>
      <c r="B104" s="97" t="s">
        <v>27</v>
      </c>
      <c r="C104" s="25"/>
      <c r="D104" s="25"/>
      <c r="E104" s="25"/>
      <c r="F104" s="11"/>
    </row>
    <row r="105" spans="1:6" ht="12.75">
      <c r="A105" s="102" t="s">
        <v>397</v>
      </c>
      <c r="B105" s="101" t="s">
        <v>13</v>
      </c>
      <c r="C105" s="28">
        <f>SUM(C103:C104)</f>
        <v>34900</v>
      </c>
      <c r="D105" s="28">
        <f>SUM(D103:D104)</f>
        <v>34900</v>
      </c>
      <c r="E105" s="28">
        <f>SUM(E103:E104)</f>
        <v>34900</v>
      </c>
      <c r="F105" s="19">
        <f>E105/D105</f>
        <v>1</v>
      </c>
    </row>
    <row r="106" spans="1:6" ht="12.75">
      <c r="A106" s="103" t="s">
        <v>398</v>
      </c>
      <c r="B106" s="96" t="s">
        <v>28</v>
      </c>
      <c r="C106" s="25"/>
      <c r="D106" s="25"/>
      <c r="E106" s="25"/>
      <c r="F106" s="11"/>
    </row>
    <row r="107" spans="1:6" ht="12.75">
      <c r="A107" s="102" t="s">
        <v>399</v>
      </c>
      <c r="B107" s="97" t="s">
        <v>28</v>
      </c>
      <c r="C107" s="24">
        <v>25000</v>
      </c>
      <c r="D107" s="24">
        <v>29830</v>
      </c>
      <c r="E107" s="24">
        <v>32662</v>
      </c>
      <c r="F107" s="11">
        <f>E107/D107</f>
        <v>1.0949379818974188</v>
      </c>
    </row>
    <row r="108" spans="1:6" ht="12.75">
      <c r="A108" s="103" t="s">
        <v>400</v>
      </c>
      <c r="B108" s="99" t="s">
        <v>30</v>
      </c>
      <c r="C108" s="28">
        <f>C107+C101+C69+C64+C58+C42+C105</f>
        <v>464430</v>
      </c>
      <c r="D108" s="28">
        <f>D107+D101+D69+D64+D58+D42+D105</f>
        <v>499074</v>
      </c>
      <c r="E108" s="28">
        <f>E107+E101+E69+E64+E58+E42+E105</f>
        <v>504501</v>
      </c>
      <c r="F108" s="64">
        <f>E108/D108</f>
        <v>1.0108741389052525</v>
      </c>
    </row>
  </sheetData>
  <sheetProtection selectLockedCells="1" selectUnlockedCells="1"/>
  <mergeCells count="5">
    <mergeCell ref="A3:F3"/>
    <mergeCell ref="A4:F4"/>
    <mergeCell ref="A5:A6"/>
    <mergeCell ref="C2:F2"/>
    <mergeCell ref="E1:F1"/>
  </mergeCells>
  <printOptions/>
  <pageMargins left="0.39375" right="0.39375" top="1.0819444444444444" bottom="0.9055555555555556" header="0.5118055555555555" footer="0.5118055555555555"/>
  <pageSetup horizontalDpi="300" verticalDpi="300" orientation="portrait" paperSize="9" scale="98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showGridLines="0" zoomScalePageLayoutView="0" workbookViewId="0" topLeftCell="A1">
      <selection activeCell="I10" sqref="I10"/>
    </sheetView>
  </sheetViews>
  <sheetFormatPr defaultColWidth="11.7109375" defaultRowHeight="12.75"/>
  <cols>
    <col min="1" max="1" width="5.57421875" style="22" customWidth="1"/>
    <col min="2" max="2" width="37.7109375" style="1" customWidth="1"/>
    <col min="3" max="3" width="5.140625" style="1" customWidth="1"/>
    <col min="4" max="4" width="12.140625" style="1" customWidth="1"/>
    <col min="5" max="5" width="11.8515625" style="1" customWidth="1"/>
    <col min="6" max="6" width="12.7109375" style="1" customWidth="1"/>
    <col min="7" max="7" width="9.7109375" style="23" customWidth="1"/>
    <col min="8" max="16384" width="11.7109375" style="1" customWidth="1"/>
  </cols>
  <sheetData>
    <row r="1" spans="5:7" ht="12.75">
      <c r="E1" s="1" t="s">
        <v>424</v>
      </c>
      <c r="F1" s="115" t="s">
        <v>425</v>
      </c>
      <c r="G1" s="116"/>
    </row>
    <row r="2" spans="4:7" ht="12.75">
      <c r="D2" s="115" t="s">
        <v>423</v>
      </c>
      <c r="E2" s="115"/>
      <c r="F2" s="115"/>
      <c r="G2" s="123"/>
    </row>
    <row r="3" spans="1:6" ht="12.75">
      <c r="A3" s="121" t="s">
        <v>126</v>
      </c>
      <c r="B3" s="121"/>
      <c r="C3" s="121"/>
      <c r="D3" s="121"/>
      <c r="E3" s="121"/>
      <c r="F3" s="121"/>
    </row>
    <row r="4" spans="1:6" ht="12.75">
      <c r="A4" s="121" t="s">
        <v>127</v>
      </c>
      <c r="B4" s="121"/>
      <c r="C4" s="121"/>
      <c r="D4" s="121"/>
      <c r="E4" s="121"/>
      <c r="F4" s="121"/>
    </row>
    <row r="5" spans="6:7" ht="12.75">
      <c r="F5" s="31"/>
      <c r="G5" t="s">
        <v>402</v>
      </c>
    </row>
    <row r="6" spans="1:7" ht="38.25">
      <c r="A6" s="32" t="s">
        <v>2</v>
      </c>
      <c r="B6" s="33" t="s">
        <v>128</v>
      </c>
      <c r="C6" s="33" t="s">
        <v>129</v>
      </c>
      <c r="D6" s="2" t="s">
        <v>4</v>
      </c>
      <c r="E6" s="2" t="s">
        <v>5</v>
      </c>
      <c r="F6" s="4" t="s">
        <v>6</v>
      </c>
      <c r="G6" s="5" t="s">
        <v>7</v>
      </c>
    </row>
    <row r="7" spans="1:7" ht="12.75">
      <c r="A7" s="85" t="s">
        <v>47</v>
      </c>
      <c r="B7" s="86" t="s">
        <v>311</v>
      </c>
      <c r="C7" s="86" t="s">
        <v>312</v>
      </c>
      <c r="D7" s="79" t="s">
        <v>313</v>
      </c>
      <c r="E7" s="79" t="s">
        <v>314</v>
      </c>
      <c r="F7" s="79" t="s">
        <v>315</v>
      </c>
      <c r="G7" s="80" t="s">
        <v>401</v>
      </c>
    </row>
    <row r="8" spans="1:7" ht="12.75">
      <c r="A8" s="34" t="s">
        <v>49</v>
      </c>
      <c r="B8" s="35" t="s">
        <v>130</v>
      </c>
      <c r="C8" s="36"/>
      <c r="D8" s="37"/>
      <c r="E8" s="37"/>
      <c r="F8" s="37"/>
      <c r="G8" s="26"/>
    </row>
    <row r="9" spans="1:7" ht="12.75">
      <c r="A9" s="85" t="s">
        <v>76</v>
      </c>
      <c r="B9" s="12" t="s">
        <v>131</v>
      </c>
      <c r="C9" s="9"/>
      <c r="D9" s="13">
        <f>SUM(D10)</f>
        <v>1100</v>
      </c>
      <c r="E9" s="13">
        <f>SUM(E10)</f>
        <v>1700</v>
      </c>
      <c r="F9" s="13">
        <f>SUM(F10)</f>
        <v>1815</v>
      </c>
      <c r="G9" s="11">
        <f aca="true" t="shared" si="0" ref="G9:G47">F9/E9</f>
        <v>1.0676470588235294</v>
      </c>
    </row>
    <row r="10" spans="1:7" ht="12.75">
      <c r="A10" s="34" t="s">
        <v>78</v>
      </c>
      <c r="B10" s="9" t="s">
        <v>132</v>
      </c>
      <c r="C10" s="9"/>
      <c r="D10" s="10">
        <v>1100</v>
      </c>
      <c r="E10" s="10">
        <v>1700</v>
      </c>
      <c r="F10" s="10">
        <v>1815</v>
      </c>
      <c r="G10" s="11">
        <f t="shared" si="0"/>
        <v>1.0676470588235294</v>
      </c>
    </row>
    <row r="11" spans="1:7" ht="12.75">
      <c r="A11" s="85" t="s">
        <v>90</v>
      </c>
      <c r="B11" s="12" t="s">
        <v>133</v>
      </c>
      <c r="C11" s="12">
        <v>1</v>
      </c>
      <c r="D11" s="13">
        <f>SUM(D12:D14)</f>
        <v>5340</v>
      </c>
      <c r="E11" s="13">
        <f>SUM(E12:E14)</f>
        <v>5340</v>
      </c>
      <c r="F11" s="13">
        <f>SUM(F12:F14)</f>
        <v>5024</v>
      </c>
      <c r="G11" s="15">
        <f t="shared" si="0"/>
        <v>0.9408239700374532</v>
      </c>
    </row>
    <row r="12" spans="1:7" ht="12.75">
      <c r="A12" s="34" t="s">
        <v>138</v>
      </c>
      <c r="B12" s="9" t="s">
        <v>34</v>
      </c>
      <c r="C12" s="9"/>
      <c r="D12" s="10">
        <v>3412</v>
      </c>
      <c r="E12" s="10">
        <v>3412</v>
      </c>
      <c r="F12" s="10">
        <v>3333</v>
      </c>
      <c r="G12" s="11">
        <f t="shared" si="0"/>
        <v>0.9768464243845252</v>
      </c>
    </row>
    <row r="13" spans="1:7" ht="12.75">
      <c r="A13" s="85" t="s">
        <v>140</v>
      </c>
      <c r="B13" s="9" t="s">
        <v>35</v>
      </c>
      <c r="C13" s="9"/>
      <c r="D13" s="10">
        <v>1008</v>
      </c>
      <c r="E13" s="10">
        <v>1008</v>
      </c>
      <c r="F13" s="10">
        <v>958</v>
      </c>
      <c r="G13" s="11">
        <f t="shared" si="0"/>
        <v>0.9503968253968254</v>
      </c>
    </row>
    <row r="14" spans="1:7" ht="12.75">
      <c r="A14" s="34" t="s">
        <v>142</v>
      </c>
      <c r="B14" s="9" t="s">
        <v>134</v>
      </c>
      <c r="C14" s="9"/>
      <c r="D14" s="10">
        <v>920</v>
      </c>
      <c r="E14" s="10">
        <v>920</v>
      </c>
      <c r="F14" s="10">
        <v>733</v>
      </c>
      <c r="G14" s="11">
        <f t="shared" si="0"/>
        <v>0.7967391304347826</v>
      </c>
    </row>
    <row r="15" spans="1:7" ht="12.75">
      <c r="A15" s="85" t="s">
        <v>144</v>
      </c>
      <c r="B15" s="12" t="s">
        <v>135</v>
      </c>
      <c r="C15" s="9"/>
      <c r="D15" s="13">
        <f>D16</f>
        <v>1000</v>
      </c>
      <c r="E15" s="13">
        <f>E16</f>
        <v>2848</v>
      </c>
      <c r="F15" s="13">
        <f>F16</f>
        <v>2927</v>
      </c>
      <c r="G15" s="15">
        <f t="shared" si="0"/>
        <v>1.0277387640449438</v>
      </c>
    </row>
    <row r="16" spans="1:7" ht="12.75">
      <c r="A16" s="34" t="s">
        <v>146</v>
      </c>
      <c r="B16" s="9" t="s">
        <v>132</v>
      </c>
      <c r="C16" s="9"/>
      <c r="D16" s="10">
        <v>1000</v>
      </c>
      <c r="E16" s="10">
        <v>2848</v>
      </c>
      <c r="F16" s="10">
        <v>2927</v>
      </c>
      <c r="G16" s="11">
        <f t="shared" si="0"/>
        <v>1.0277387640449438</v>
      </c>
    </row>
    <row r="17" spans="1:7" ht="12.75">
      <c r="A17" s="85" t="s">
        <v>148</v>
      </c>
      <c r="B17" s="12" t="s">
        <v>136</v>
      </c>
      <c r="C17" s="12">
        <v>12</v>
      </c>
      <c r="D17" s="13">
        <f>SUM(D18:D20)</f>
        <v>78575</v>
      </c>
      <c r="E17" s="13">
        <f>SUM(E18:E20)</f>
        <v>81715</v>
      </c>
      <c r="F17" s="13">
        <f>SUM(F18:F20)</f>
        <v>76327</v>
      </c>
      <c r="G17" s="15">
        <f t="shared" si="0"/>
        <v>0.9340635134308266</v>
      </c>
    </row>
    <row r="18" spans="1:7" ht="12.75">
      <c r="A18" s="34" t="s">
        <v>150</v>
      </c>
      <c r="B18" s="9" t="s">
        <v>34</v>
      </c>
      <c r="C18" s="9"/>
      <c r="D18" s="10">
        <v>42353</v>
      </c>
      <c r="E18" s="10">
        <v>43093</v>
      </c>
      <c r="F18" s="10">
        <v>42702</v>
      </c>
      <c r="G18" s="11">
        <f t="shared" si="0"/>
        <v>0.9909266006079874</v>
      </c>
    </row>
    <row r="19" spans="1:7" ht="12.75">
      <c r="A19" s="85" t="s">
        <v>152</v>
      </c>
      <c r="B19" s="9" t="s">
        <v>35</v>
      </c>
      <c r="C19" s="9"/>
      <c r="D19" s="10">
        <v>12402</v>
      </c>
      <c r="E19" s="10">
        <v>12402</v>
      </c>
      <c r="F19" s="10">
        <v>11862</v>
      </c>
      <c r="G19" s="11">
        <f t="shared" si="0"/>
        <v>0.9564586357039188</v>
      </c>
    </row>
    <row r="20" spans="1:7" ht="12.75">
      <c r="A20" s="34" t="s">
        <v>154</v>
      </c>
      <c r="B20" s="9" t="s">
        <v>134</v>
      </c>
      <c r="C20" s="9"/>
      <c r="D20" s="10">
        <v>23820</v>
      </c>
      <c r="E20" s="10">
        <v>26220</v>
      </c>
      <c r="F20" s="10">
        <v>21763</v>
      </c>
      <c r="G20" s="11">
        <f t="shared" si="0"/>
        <v>0.8300152555301297</v>
      </c>
    </row>
    <row r="21" spans="1:7" ht="12.75">
      <c r="A21" s="85" t="s">
        <v>156</v>
      </c>
      <c r="B21" s="12" t="s">
        <v>137</v>
      </c>
      <c r="C21" s="9"/>
      <c r="D21" s="13">
        <f>SUM(D22:D24)</f>
        <v>0</v>
      </c>
      <c r="E21" s="13">
        <f>SUM(E22:E24)</f>
        <v>295</v>
      </c>
      <c r="F21" s="13">
        <f>SUM(F22:F24)</f>
        <v>295</v>
      </c>
      <c r="G21" s="11">
        <f t="shared" si="0"/>
        <v>1</v>
      </c>
    </row>
    <row r="22" spans="1:7" ht="12.75">
      <c r="A22" s="34" t="s">
        <v>158</v>
      </c>
      <c r="B22" s="9" t="s">
        <v>34</v>
      </c>
      <c r="C22" s="9"/>
      <c r="D22" s="10"/>
      <c r="E22" s="10">
        <v>150</v>
      </c>
      <c r="F22" s="10">
        <v>150</v>
      </c>
      <c r="G22" s="11">
        <f t="shared" si="0"/>
        <v>1</v>
      </c>
    </row>
    <row r="23" spans="1:7" ht="12.75">
      <c r="A23" s="85" t="s">
        <v>160</v>
      </c>
      <c r="B23" s="9" t="s">
        <v>35</v>
      </c>
      <c r="C23" s="9"/>
      <c r="D23" s="10"/>
      <c r="E23" s="10">
        <v>44</v>
      </c>
      <c r="F23" s="10">
        <v>39</v>
      </c>
      <c r="G23" s="11">
        <f t="shared" si="0"/>
        <v>0.8863636363636364</v>
      </c>
    </row>
    <row r="24" spans="1:7" ht="12.75">
      <c r="A24" s="34" t="s">
        <v>316</v>
      </c>
      <c r="B24" s="9" t="s">
        <v>134</v>
      </c>
      <c r="C24" s="9"/>
      <c r="D24" s="10"/>
      <c r="E24" s="10">
        <v>101</v>
      </c>
      <c r="F24" s="10">
        <v>106</v>
      </c>
      <c r="G24" s="11">
        <f t="shared" si="0"/>
        <v>1.0495049504950495</v>
      </c>
    </row>
    <row r="25" spans="1:7" ht="12.75">
      <c r="A25" s="85" t="s">
        <v>317</v>
      </c>
      <c r="B25" s="12" t="s">
        <v>139</v>
      </c>
      <c r="C25" s="9"/>
      <c r="D25" s="13">
        <f>D26</f>
        <v>840</v>
      </c>
      <c r="E25" s="13">
        <f>E26</f>
        <v>840</v>
      </c>
      <c r="F25" s="13">
        <v>0</v>
      </c>
      <c r="G25" s="15">
        <f t="shared" si="0"/>
        <v>0</v>
      </c>
    </row>
    <row r="26" spans="1:7" ht="12.75">
      <c r="A26" s="34" t="s">
        <v>318</v>
      </c>
      <c r="B26" s="9" t="s">
        <v>132</v>
      </c>
      <c r="C26" s="9"/>
      <c r="D26" s="10">
        <v>840</v>
      </c>
      <c r="E26" s="10">
        <v>840</v>
      </c>
      <c r="F26" s="10">
        <v>0</v>
      </c>
      <c r="G26" s="11">
        <f t="shared" si="0"/>
        <v>0</v>
      </c>
    </row>
    <row r="27" spans="1:7" ht="12.75">
      <c r="A27" s="85" t="s">
        <v>319</v>
      </c>
      <c r="B27" s="12" t="s">
        <v>141</v>
      </c>
      <c r="C27" s="12">
        <v>15</v>
      </c>
      <c r="D27" s="13">
        <f>SUM(D28:D30)</f>
        <v>56908</v>
      </c>
      <c r="E27" s="13">
        <f>SUM(E28:E30)</f>
        <v>62526</v>
      </c>
      <c r="F27" s="13">
        <f>SUM(F28:F30)</f>
        <v>65636</v>
      </c>
      <c r="G27" s="15">
        <f t="shared" si="0"/>
        <v>1.0497393084476858</v>
      </c>
    </row>
    <row r="28" spans="1:7" ht="12.75">
      <c r="A28" s="34" t="s">
        <v>320</v>
      </c>
      <c r="B28" s="9" t="s">
        <v>34</v>
      </c>
      <c r="C28" s="9"/>
      <c r="D28" s="10">
        <v>20436</v>
      </c>
      <c r="E28" s="10">
        <v>23843</v>
      </c>
      <c r="F28" s="10">
        <v>23629</v>
      </c>
      <c r="G28" s="11">
        <f t="shared" si="0"/>
        <v>0.9910246193851445</v>
      </c>
    </row>
    <row r="29" spans="1:7" ht="12.75">
      <c r="A29" s="85" t="s">
        <v>321</v>
      </c>
      <c r="B29" s="9" t="s">
        <v>35</v>
      </c>
      <c r="C29" s="9"/>
      <c r="D29" s="10">
        <v>5792</v>
      </c>
      <c r="E29" s="10">
        <v>6400</v>
      </c>
      <c r="F29" s="10">
        <v>5490</v>
      </c>
      <c r="G29" s="11">
        <f t="shared" si="0"/>
        <v>0.8578125</v>
      </c>
    </row>
    <row r="30" spans="1:7" ht="12.75">
      <c r="A30" s="34" t="s">
        <v>322</v>
      </c>
      <c r="B30" s="9" t="s">
        <v>134</v>
      </c>
      <c r="C30" s="9"/>
      <c r="D30" s="10">
        <v>30680</v>
      </c>
      <c r="E30" s="10">
        <v>32283</v>
      </c>
      <c r="F30" s="10">
        <v>36517</v>
      </c>
      <c r="G30" s="11">
        <f t="shared" si="0"/>
        <v>1.1311526190254932</v>
      </c>
    </row>
    <row r="31" spans="1:7" ht="12.75">
      <c r="A31" s="85" t="s">
        <v>323</v>
      </c>
      <c r="B31" s="12" t="s">
        <v>143</v>
      </c>
      <c r="C31" s="9"/>
      <c r="D31" s="13">
        <f>SUM(D32:D34)</f>
        <v>1335</v>
      </c>
      <c r="E31" s="13">
        <f>SUM(E32:E34)</f>
        <v>1335</v>
      </c>
      <c r="F31" s="13">
        <f>SUM(F32:F34)</f>
        <v>1067</v>
      </c>
      <c r="G31" s="15">
        <f t="shared" si="0"/>
        <v>0.799250936329588</v>
      </c>
    </row>
    <row r="32" spans="1:7" ht="12.75">
      <c r="A32" s="34" t="s">
        <v>324</v>
      </c>
      <c r="B32" s="9" t="s">
        <v>34</v>
      </c>
      <c r="C32" s="9"/>
      <c r="D32" s="10">
        <v>351</v>
      </c>
      <c r="E32" s="10">
        <v>351</v>
      </c>
      <c r="F32" s="10">
        <v>324</v>
      </c>
      <c r="G32" s="11">
        <f t="shared" si="0"/>
        <v>0.9230769230769231</v>
      </c>
    </row>
    <row r="33" spans="1:7" ht="12.75">
      <c r="A33" s="85" t="s">
        <v>325</v>
      </c>
      <c r="B33" s="9" t="s">
        <v>35</v>
      </c>
      <c r="C33" s="9"/>
      <c r="D33" s="10">
        <v>124</v>
      </c>
      <c r="E33" s="10">
        <v>124</v>
      </c>
      <c r="F33" s="10">
        <v>109</v>
      </c>
      <c r="G33" s="11">
        <f t="shared" si="0"/>
        <v>0.8790322580645161</v>
      </c>
    </row>
    <row r="34" spans="1:7" ht="12.75">
      <c r="A34" s="34" t="s">
        <v>326</v>
      </c>
      <c r="B34" s="9" t="s">
        <v>134</v>
      </c>
      <c r="C34" s="9"/>
      <c r="D34" s="10">
        <v>860</v>
      </c>
      <c r="E34" s="10">
        <v>860</v>
      </c>
      <c r="F34" s="10">
        <v>634</v>
      </c>
      <c r="G34" s="11">
        <f t="shared" si="0"/>
        <v>0.7372093023255814</v>
      </c>
    </row>
    <row r="35" spans="1:7" ht="12.75">
      <c r="A35" s="85" t="s">
        <v>327</v>
      </c>
      <c r="B35" s="12" t="s">
        <v>145</v>
      </c>
      <c r="C35" s="9"/>
      <c r="D35" s="13">
        <f>D36</f>
        <v>10400</v>
      </c>
      <c r="E35" s="13">
        <f>E36</f>
        <v>10400</v>
      </c>
      <c r="F35" s="13">
        <f>F36</f>
        <v>11250</v>
      </c>
      <c r="G35" s="15">
        <f t="shared" si="0"/>
        <v>1.0817307692307692</v>
      </c>
    </row>
    <row r="36" spans="1:7" ht="12.75">
      <c r="A36" s="34" t="s">
        <v>328</v>
      </c>
      <c r="B36" s="9" t="s">
        <v>132</v>
      </c>
      <c r="C36" s="9"/>
      <c r="D36" s="10">
        <v>10400</v>
      </c>
      <c r="E36" s="10">
        <v>10400</v>
      </c>
      <c r="F36" s="10">
        <v>11250</v>
      </c>
      <c r="G36" s="11">
        <f t="shared" si="0"/>
        <v>1.0817307692307692</v>
      </c>
    </row>
    <row r="37" spans="1:7" ht="12.75">
      <c r="A37" s="85" t="s">
        <v>329</v>
      </c>
      <c r="B37" s="12" t="s">
        <v>147</v>
      </c>
      <c r="C37" s="9"/>
      <c r="D37" s="13">
        <f>D38</f>
        <v>1510</v>
      </c>
      <c r="E37" s="13">
        <f>E38</f>
        <v>1510</v>
      </c>
      <c r="F37" s="13">
        <f>F38</f>
        <v>920</v>
      </c>
      <c r="G37" s="15">
        <f t="shared" si="0"/>
        <v>0.609271523178808</v>
      </c>
    </row>
    <row r="38" spans="1:7" ht="12.75">
      <c r="A38" s="34" t="s">
        <v>330</v>
      </c>
      <c r="B38" s="9" t="s">
        <v>132</v>
      </c>
      <c r="C38" s="9"/>
      <c r="D38" s="10">
        <v>1510</v>
      </c>
      <c r="E38" s="10">
        <v>1510</v>
      </c>
      <c r="F38" s="10">
        <v>920</v>
      </c>
      <c r="G38" s="11">
        <f t="shared" si="0"/>
        <v>0.609271523178808</v>
      </c>
    </row>
    <row r="39" spans="1:7" ht="12.75">
      <c r="A39" s="85" t="s">
        <v>331</v>
      </c>
      <c r="B39" s="12" t="s">
        <v>149</v>
      </c>
      <c r="C39" s="9"/>
      <c r="D39" s="13">
        <v>1110</v>
      </c>
      <c r="E39" s="13">
        <v>1110</v>
      </c>
      <c r="F39" s="13">
        <v>397</v>
      </c>
      <c r="G39" s="15">
        <f t="shared" si="0"/>
        <v>0.35765765765765767</v>
      </c>
    </row>
    <row r="40" spans="1:7" ht="12.75">
      <c r="A40" s="34" t="s">
        <v>332</v>
      </c>
      <c r="B40" s="9" t="s">
        <v>132</v>
      </c>
      <c r="C40" s="9"/>
      <c r="D40" s="10">
        <v>1110</v>
      </c>
      <c r="E40" s="10">
        <v>1110</v>
      </c>
      <c r="F40" s="10">
        <v>397</v>
      </c>
      <c r="G40" s="11">
        <f t="shared" si="0"/>
        <v>0.35765765765765767</v>
      </c>
    </row>
    <row r="41" spans="1:7" ht="12.75">
      <c r="A41" s="85" t="s">
        <v>333</v>
      </c>
      <c r="B41" s="12" t="s">
        <v>151</v>
      </c>
      <c r="C41" s="12">
        <v>1</v>
      </c>
      <c r="D41" s="13">
        <f>SUM(D42:D44)</f>
        <v>4447</v>
      </c>
      <c r="E41" s="13">
        <f>SUM(E42:E44)</f>
        <v>4447</v>
      </c>
      <c r="F41" s="13">
        <f>SUM(F42:F44)</f>
        <v>3783</v>
      </c>
      <c r="G41" s="15">
        <f t="shared" si="0"/>
        <v>0.850685855633011</v>
      </c>
    </row>
    <row r="42" spans="1:7" ht="12.75">
      <c r="A42" s="34" t="s">
        <v>334</v>
      </c>
      <c r="B42" s="9" t="s">
        <v>34</v>
      </c>
      <c r="C42" s="9"/>
      <c r="D42" s="10">
        <v>2637</v>
      </c>
      <c r="E42" s="10">
        <v>2637</v>
      </c>
      <c r="F42" s="10">
        <v>2391</v>
      </c>
      <c r="G42" s="11">
        <f t="shared" si="0"/>
        <v>0.906712172923777</v>
      </c>
    </row>
    <row r="43" spans="1:7" ht="12.75">
      <c r="A43" s="85" t="s">
        <v>335</v>
      </c>
      <c r="B43" s="9" t="s">
        <v>35</v>
      </c>
      <c r="C43" s="9"/>
      <c r="D43" s="10">
        <v>792</v>
      </c>
      <c r="E43" s="10">
        <v>792</v>
      </c>
      <c r="F43" s="10">
        <v>686</v>
      </c>
      <c r="G43" s="11">
        <f t="shared" si="0"/>
        <v>0.8661616161616161</v>
      </c>
    </row>
    <row r="44" spans="1:7" ht="12.75">
      <c r="A44" s="34" t="s">
        <v>336</v>
      </c>
      <c r="B44" s="9" t="s">
        <v>134</v>
      </c>
      <c r="C44" s="9"/>
      <c r="D44" s="10">
        <v>1018</v>
      </c>
      <c r="E44" s="10">
        <v>1018</v>
      </c>
      <c r="F44" s="10">
        <v>706</v>
      </c>
      <c r="G44" s="11">
        <f t="shared" si="0"/>
        <v>0.693516699410609</v>
      </c>
    </row>
    <row r="45" spans="1:7" ht="12.75">
      <c r="A45" s="85" t="s">
        <v>337</v>
      </c>
      <c r="B45" s="12" t="s">
        <v>153</v>
      </c>
      <c r="C45" s="9"/>
      <c r="D45" s="13">
        <f>SUM(D46:D48)</f>
        <v>27</v>
      </c>
      <c r="E45" s="13">
        <f>SUM(E46:E48)</f>
        <v>27</v>
      </c>
      <c r="F45" s="13">
        <f>SUM(F46:F48)</f>
        <v>7</v>
      </c>
      <c r="G45" s="15">
        <f t="shared" si="0"/>
        <v>0.25925925925925924</v>
      </c>
    </row>
    <row r="46" spans="1:7" ht="12.75">
      <c r="A46" s="34" t="s">
        <v>338</v>
      </c>
      <c r="B46" s="9" t="s">
        <v>34</v>
      </c>
      <c r="C46" s="9"/>
      <c r="D46" s="10">
        <v>20</v>
      </c>
      <c r="E46" s="10">
        <v>20</v>
      </c>
      <c r="F46" s="10">
        <v>5</v>
      </c>
      <c r="G46" s="11">
        <f t="shared" si="0"/>
        <v>0.25</v>
      </c>
    </row>
    <row r="47" spans="1:7" ht="12.75">
      <c r="A47" s="85" t="s">
        <v>339</v>
      </c>
      <c r="B47" s="9" t="s">
        <v>35</v>
      </c>
      <c r="C47" s="9"/>
      <c r="D47" s="10">
        <v>7</v>
      </c>
      <c r="E47" s="10">
        <v>7</v>
      </c>
      <c r="F47" s="10">
        <v>2</v>
      </c>
      <c r="G47" s="11">
        <f t="shared" si="0"/>
        <v>0.2857142857142857</v>
      </c>
    </row>
    <row r="48" spans="1:7" ht="12.75">
      <c r="A48" s="34" t="s">
        <v>340</v>
      </c>
      <c r="B48" s="9" t="s">
        <v>134</v>
      </c>
      <c r="C48" s="9"/>
      <c r="D48" s="10"/>
      <c r="E48" s="10"/>
      <c r="F48" s="10"/>
      <c r="G48" s="11"/>
    </row>
    <row r="49" spans="1:7" ht="12.75">
      <c r="A49" s="85" t="s">
        <v>341</v>
      </c>
      <c r="B49" s="12" t="s">
        <v>155</v>
      </c>
      <c r="C49" s="9"/>
      <c r="D49" s="13">
        <v>600</v>
      </c>
      <c r="E49" s="13">
        <v>600</v>
      </c>
      <c r="F49" s="13">
        <v>251</v>
      </c>
      <c r="G49" s="15">
        <f aca="true" t="shared" si="1" ref="G49:G64">F49/E49</f>
        <v>0.41833333333333333</v>
      </c>
    </row>
    <row r="50" spans="1:7" ht="12.75">
      <c r="A50" s="34" t="s">
        <v>342</v>
      </c>
      <c r="B50" s="9" t="s">
        <v>132</v>
      </c>
      <c r="C50" s="9"/>
      <c r="D50" s="10">
        <v>600</v>
      </c>
      <c r="E50" s="10">
        <v>600</v>
      </c>
      <c r="F50" s="10">
        <v>251</v>
      </c>
      <c r="G50" s="11">
        <f t="shared" si="1"/>
        <v>0.41833333333333333</v>
      </c>
    </row>
    <row r="51" spans="1:7" ht="12.75">
      <c r="A51" s="85" t="s">
        <v>343</v>
      </c>
      <c r="B51" s="12" t="s">
        <v>157</v>
      </c>
      <c r="C51" s="12">
        <v>2</v>
      </c>
      <c r="D51" s="13">
        <f>SUM(D52:D54)</f>
        <v>18164</v>
      </c>
      <c r="E51" s="13">
        <f>SUM(E52:E54)</f>
        <v>18620</v>
      </c>
      <c r="F51" s="13">
        <f>SUM(F52:F54)</f>
        <v>14470</v>
      </c>
      <c r="G51" s="15">
        <f t="shared" si="1"/>
        <v>0.7771213748657357</v>
      </c>
    </row>
    <row r="52" spans="1:7" ht="12.75">
      <c r="A52" s="34" t="s">
        <v>344</v>
      </c>
      <c r="B52" s="9" t="s">
        <v>34</v>
      </c>
      <c r="C52" s="9"/>
      <c r="D52" s="10">
        <v>7160</v>
      </c>
      <c r="E52" s="10">
        <v>6420</v>
      </c>
      <c r="F52" s="10">
        <v>4552</v>
      </c>
      <c r="G52" s="11">
        <f t="shared" si="1"/>
        <v>0.7090342679127726</v>
      </c>
    </row>
    <row r="53" spans="1:7" ht="12.75">
      <c r="A53" s="85" t="s">
        <v>345</v>
      </c>
      <c r="B53" s="9" t="s">
        <v>35</v>
      </c>
      <c r="C53" s="9"/>
      <c r="D53" s="10">
        <v>2174</v>
      </c>
      <c r="E53" s="10">
        <v>2174</v>
      </c>
      <c r="F53" s="10">
        <v>1275</v>
      </c>
      <c r="G53" s="11">
        <f t="shared" si="1"/>
        <v>0.5864765409383624</v>
      </c>
    </row>
    <row r="54" spans="1:7" ht="12.75">
      <c r="A54" s="34" t="s">
        <v>346</v>
      </c>
      <c r="B54" s="9" t="s">
        <v>134</v>
      </c>
      <c r="C54" s="9"/>
      <c r="D54" s="10">
        <v>8830</v>
      </c>
      <c r="E54" s="10">
        <v>10026</v>
      </c>
      <c r="F54" s="10">
        <v>8643</v>
      </c>
      <c r="G54" s="11">
        <f t="shared" si="1"/>
        <v>0.8620586475164572</v>
      </c>
    </row>
    <row r="55" spans="1:7" ht="12.75">
      <c r="A55" s="85" t="s">
        <v>347</v>
      </c>
      <c r="B55" s="12" t="s">
        <v>159</v>
      </c>
      <c r="C55" s="9"/>
      <c r="D55" s="13">
        <f>D56</f>
        <v>430</v>
      </c>
      <c r="E55" s="13">
        <f>E56</f>
        <v>430</v>
      </c>
      <c r="F55" s="13">
        <f>F56</f>
        <v>310</v>
      </c>
      <c r="G55" s="15">
        <f t="shared" si="1"/>
        <v>0.7209302325581395</v>
      </c>
    </row>
    <row r="56" spans="1:7" ht="12.75">
      <c r="A56" s="34" t="s">
        <v>348</v>
      </c>
      <c r="B56" s="9" t="s">
        <v>132</v>
      </c>
      <c r="C56" s="9"/>
      <c r="D56" s="10">
        <v>430</v>
      </c>
      <c r="E56" s="10">
        <v>430</v>
      </c>
      <c r="F56" s="10">
        <v>310</v>
      </c>
      <c r="G56" s="11">
        <f t="shared" si="1"/>
        <v>0.7209302325581395</v>
      </c>
    </row>
    <row r="57" spans="1:7" ht="12.75">
      <c r="A57" s="85" t="s">
        <v>349</v>
      </c>
      <c r="B57" s="12" t="s">
        <v>161</v>
      </c>
      <c r="C57" s="12">
        <v>6</v>
      </c>
      <c r="D57" s="13">
        <f>SUM(D58:D60)</f>
        <v>20262</v>
      </c>
      <c r="E57" s="13">
        <f>SUM(E58:E60)</f>
        <v>21807</v>
      </c>
      <c r="F57" s="13">
        <f>SUM(F58:F60)</f>
        <v>22444</v>
      </c>
      <c r="G57" s="15">
        <f t="shared" si="1"/>
        <v>1.029210803870317</v>
      </c>
    </row>
    <row r="58" spans="1:7" ht="12.75">
      <c r="A58" s="34" t="s">
        <v>350</v>
      </c>
      <c r="B58" s="9" t="s">
        <v>34</v>
      </c>
      <c r="C58" s="9"/>
      <c r="D58" s="10">
        <v>7793</v>
      </c>
      <c r="E58" s="10">
        <v>8153</v>
      </c>
      <c r="F58" s="10">
        <v>7158</v>
      </c>
      <c r="G58" s="11">
        <f t="shared" si="1"/>
        <v>0.8779590334846069</v>
      </c>
    </row>
    <row r="59" spans="1:7" ht="12.75">
      <c r="A59" s="85" t="s">
        <v>351</v>
      </c>
      <c r="B59" s="9" t="s">
        <v>35</v>
      </c>
      <c r="C59" s="9"/>
      <c r="D59" s="10">
        <v>2299</v>
      </c>
      <c r="E59" s="10">
        <v>2299</v>
      </c>
      <c r="F59" s="10">
        <v>1979</v>
      </c>
      <c r="G59" s="11">
        <f t="shared" si="1"/>
        <v>0.8608090474119182</v>
      </c>
    </row>
    <row r="60" spans="1:7" ht="12.75">
      <c r="A60" s="34" t="s">
        <v>352</v>
      </c>
      <c r="B60" s="9" t="s">
        <v>134</v>
      </c>
      <c r="C60" s="9"/>
      <c r="D60" s="10">
        <v>10170</v>
      </c>
      <c r="E60" s="10">
        <v>11355</v>
      </c>
      <c r="F60" s="10">
        <v>13307</v>
      </c>
      <c r="G60" s="11">
        <f t="shared" si="1"/>
        <v>1.1719066490532806</v>
      </c>
    </row>
    <row r="61" spans="1:7" ht="12.75">
      <c r="A61" s="85" t="s">
        <v>353</v>
      </c>
      <c r="B61" s="38" t="s">
        <v>162</v>
      </c>
      <c r="C61" s="39">
        <v>37</v>
      </c>
      <c r="D61" s="18">
        <f>SUM(D62:D64)</f>
        <v>202048</v>
      </c>
      <c r="E61" s="18">
        <f>SUM(E62:E64)</f>
        <v>215550</v>
      </c>
      <c r="F61" s="18">
        <f>SUM(F62:F64)</f>
        <v>206923</v>
      </c>
      <c r="G61" s="19">
        <f t="shared" si="1"/>
        <v>0.9599768035258641</v>
      </c>
    </row>
    <row r="62" spans="1:7" ht="12.75">
      <c r="A62" s="34" t="s">
        <v>354</v>
      </c>
      <c r="B62" s="16" t="s">
        <v>34</v>
      </c>
      <c r="C62" s="16"/>
      <c r="D62" s="40">
        <f aca="true" t="shared" si="2" ref="D62:F63">D52+D46+D42+D32+D28+D22+D18+D12+D58</f>
        <v>84162</v>
      </c>
      <c r="E62" s="40">
        <f t="shared" si="2"/>
        <v>88079</v>
      </c>
      <c r="F62" s="40">
        <f t="shared" si="2"/>
        <v>84244</v>
      </c>
      <c r="G62" s="29">
        <f t="shared" si="1"/>
        <v>0.9564595420020663</v>
      </c>
    </row>
    <row r="63" spans="1:7" ht="12.75">
      <c r="A63" s="85" t="s">
        <v>355</v>
      </c>
      <c r="B63" s="16" t="s">
        <v>35</v>
      </c>
      <c r="C63" s="16"/>
      <c r="D63" s="40">
        <f t="shared" si="2"/>
        <v>24598</v>
      </c>
      <c r="E63" s="40">
        <f t="shared" si="2"/>
        <v>25250</v>
      </c>
      <c r="F63" s="40">
        <f t="shared" si="2"/>
        <v>22400</v>
      </c>
      <c r="G63" s="29">
        <f t="shared" si="1"/>
        <v>0.8871287128712871</v>
      </c>
    </row>
    <row r="64" spans="1:7" ht="12.75">
      <c r="A64" s="34" t="s">
        <v>356</v>
      </c>
      <c r="B64" s="16" t="s">
        <v>134</v>
      </c>
      <c r="C64" s="16"/>
      <c r="D64" s="40">
        <f>D60+D56+D54+D50+D48+D44+D40+D38+D36+D34+D30+D26+D24+D20+D16+D14+D10</f>
        <v>93288</v>
      </c>
      <c r="E64" s="40">
        <f>E60+E56+E54+E50+E48+E44+E40+E38+E36+E34+E30+E26+E24+E20+E16+E14+E10</f>
        <v>102221</v>
      </c>
      <c r="F64" s="40">
        <f>F60+F56+F54+F50+F48+F44+F40+F38+F36+F34+F30+F26+F24+F20+F16+F14+F10</f>
        <v>100279</v>
      </c>
      <c r="G64" s="29">
        <f t="shared" si="1"/>
        <v>0.9810019467624069</v>
      </c>
    </row>
    <row r="65" spans="1:7" ht="12.75">
      <c r="A65" s="85" t="s">
        <v>357</v>
      </c>
      <c r="B65" s="12" t="s">
        <v>163</v>
      </c>
      <c r="C65" s="9"/>
      <c r="D65" s="10"/>
      <c r="E65" s="10"/>
      <c r="F65" s="10"/>
      <c r="G65" s="11"/>
    </row>
    <row r="66" spans="1:7" ht="12.75">
      <c r="A66" s="34" t="s">
        <v>358</v>
      </c>
      <c r="B66" s="12" t="s">
        <v>164</v>
      </c>
      <c r="C66" s="12">
        <v>4</v>
      </c>
      <c r="D66" s="13">
        <f>SUM(D67:D69)</f>
        <v>14217</v>
      </c>
      <c r="E66" s="13">
        <f>SUM(E67:E69)</f>
        <v>14559</v>
      </c>
      <c r="F66" s="13">
        <f>SUM(F67:F69)</f>
        <v>13690</v>
      </c>
      <c r="G66" s="15">
        <f aca="true" t="shared" si="3" ref="G66:G77">F66/E66</f>
        <v>0.940311834604025</v>
      </c>
    </row>
    <row r="67" spans="1:7" ht="12.75">
      <c r="A67" s="85" t="s">
        <v>359</v>
      </c>
      <c r="B67" s="9" t="s">
        <v>34</v>
      </c>
      <c r="C67" s="9"/>
      <c r="D67" s="10">
        <v>9156</v>
      </c>
      <c r="E67" s="10">
        <v>9156</v>
      </c>
      <c r="F67" s="10">
        <v>8958</v>
      </c>
      <c r="G67" s="11">
        <f t="shared" si="3"/>
        <v>0.9783748361730014</v>
      </c>
    </row>
    <row r="68" spans="1:7" ht="12.75">
      <c r="A68" s="34" t="s">
        <v>360</v>
      </c>
      <c r="B68" s="9" t="s">
        <v>35</v>
      </c>
      <c r="C68" s="9"/>
      <c r="D68" s="10">
        <v>2716</v>
      </c>
      <c r="E68" s="10">
        <v>2716</v>
      </c>
      <c r="F68" s="10">
        <v>2536</v>
      </c>
      <c r="G68" s="11">
        <f t="shared" si="3"/>
        <v>0.9337260677466863</v>
      </c>
    </row>
    <row r="69" spans="1:7" ht="12.75">
      <c r="A69" s="85" t="s">
        <v>361</v>
      </c>
      <c r="B69" s="9" t="s">
        <v>134</v>
      </c>
      <c r="C69" s="9"/>
      <c r="D69" s="10">
        <v>2345</v>
      </c>
      <c r="E69" s="10">
        <v>2687</v>
      </c>
      <c r="F69" s="10">
        <v>2196</v>
      </c>
      <c r="G69" s="11">
        <f t="shared" si="3"/>
        <v>0.8172683289914403</v>
      </c>
    </row>
    <row r="70" spans="1:7" ht="12.75">
      <c r="A70" s="34" t="s">
        <v>362</v>
      </c>
      <c r="B70" s="12" t="s">
        <v>165</v>
      </c>
      <c r="C70" s="9"/>
      <c r="D70" s="13">
        <f>D71</f>
        <v>2102</v>
      </c>
      <c r="E70" s="13">
        <f>E71</f>
        <v>2102</v>
      </c>
      <c r="F70" s="13">
        <f>F71</f>
        <v>1876</v>
      </c>
      <c r="G70" s="15">
        <f t="shared" si="3"/>
        <v>0.8924833491912464</v>
      </c>
    </row>
    <row r="71" spans="1:7" ht="12.75">
      <c r="A71" s="85" t="s">
        <v>363</v>
      </c>
      <c r="B71" s="9" t="s">
        <v>132</v>
      </c>
      <c r="C71" s="9"/>
      <c r="D71" s="10">
        <v>2102</v>
      </c>
      <c r="E71" s="10">
        <v>2102</v>
      </c>
      <c r="F71" s="10">
        <v>1876</v>
      </c>
      <c r="G71" s="11">
        <f t="shared" si="3"/>
        <v>0.8924833491912464</v>
      </c>
    </row>
    <row r="72" spans="1:7" ht="12.75">
      <c r="A72" s="34" t="s">
        <v>364</v>
      </c>
      <c r="B72" s="12" t="s">
        <v>166</v>
      </c>
      <c r="C72" s="9"/>
      <c r="D72" s="13">
        <f>D73</f>
        <v>449</v>
      </c>
      <c r="E72" s="13">
        <f>E73</f>
        <v>449</v>
      </c>
      <c r="F72" s="13">
        <f>F73</f>
        <v>502</v>
      </c>
      <c r="G72" s="15">
        <f t="shared" si="3"/>
        <v>1.1180400890868596</v>
      </c>
    </row>
    <row r="73" spans="1:7" ht="12.75">
      <c r="A73" s="85" t="s">
        <v>365</v>
      </c>
      <c r="B73" s="9" t="s">
        <v>132</v>
      </c>
      <c r="C73" s="9"/>
      <c r="D73" s="10">
        <v>449</v>
      </c>
      <c r="E73" s="10">
        <v>449</v>
      </c>
      <c r="F73" s="10">
        <v>502</v>
      </c>
      <c r="G73" s="11">
        <f t="shared" si="3"/>
        <v>1.1180400890868596</v>
      </c>
    </row>
    <row r="74" spans="1:7" ht="12.75">
      <c r="A74" s="34" t="s">
        <v>366</v>
      </c>
      <c r="B74" s="39" t="s">
        <v>167</v>
      </c>
      <c r="C74" s="39">
        <v>4</v>
      </c>
      <c r="D74" s="18">
        <f>SUM(D75:D77)</f>
        <v>16768</v>
      </c>
      <c r="E74" s="18">
        <f>SUM(E75:E77)</f>
        <v>17110</v>
      </c>
      <c r="F74" s="18">
        <f>SUM(F75:F77)</f>
        <v>16068</v>
      </c>
      <c r="G74" s="19">
        <f t="shared" si="3"/>
        <v>0.9390999415546464</v>
      </c>
    </row>
    <row r="75" spans="1:7" ht="12.75">
      <c r="A75" s="85" t="s">
        <v>367</v>
      </c>
      <c r="B75" s="16" t="s">
        <v>34</v>
      </c>
      <c r="C75" s="16"/>
      <c r="D75" s="40">
        <f aca="true" t="shared" si="4" ref="D75:F76">D67</f>
        <v>9156</v>
      </c>
      <c r="E75" s="40">
        <f t="shared" si="4"/>
        <v>9156</v>
      </c>
      <c r="F75" s="40">
        <f t="shared" si="4"/>
        <v>8958</v>
      </c>
      <c r="G75" s="29">
        <f t="shared" si="3"/>
        <v>0.9783748361730014</v>
      </c>
    </row>
    <row r="76" spans="1:7" ht="12.75">
      <c r="A76" s="34" t="s">
        <v>368</v>
      </c>
      <c r="B76" s="16" t="s">
        <v>35</v>
      </c>
      <c r="C76" s="16"/>
      <c r="D76" s="40">
        <f t="shared" si="4"/>
        <v>2716</v>
      </c>
      <c r="E76" s="40">
        <f t="shared" si="4"/>
        <v>2716</v>
      </c>
      <c r="F76" s="40">
        <f t="shared" si="4"/>
        <v>2536</v>
      </c>
      <c r="G76" s="29">
        <f t="shared" si="3"/>
        <v>0.9337260677466863</v>
      </c>
    </row>
    <row r="77" spans="1:7" ht="12.75">
      <c r="A77" s="85" t="s">
        <v>369</v>
      </c>
      <c r="B77" s="16" t="s">
        <v>134</v>
      </c>
      <c r="C77" s="16"/>
      <c r="D77" s="40">
        <f>D73+D71+D69</f>
        <v>4896</v>
      </c>
      <c r="E77" s="40">
        <f>E73+E71+E69</f>
        <v>5238</v>
      </c>
      <c r="F77" s="40">
        <f>F73+F71+F69</f>
        <v>4574</v>
      </c>
      <c r="G77" s="29">
        <f t="shared" si="3"/>
        <v>0.8732340588010691</v>
      </c>
    </row>
    <row r="78" spans="1:7" ht="12.75">
      <c r="A78" s="34" t="s">
        <v>370</v>
      </c>
      <c r="B78" s="12" t="s">
        <v>168</v>
      </c>
      <c r="C78" s="9"/>
      <c r="D78" s="10"/>
      <c r="E78" s="10"/>
      <c r="F78" s="10"/>
      <c r="G78" s="11"/>
    </row>
    <row r="79" spans="1:7" ht="12.75">
      <c r="A79" s="85" t="s">
        <v>371</v>
      </c>
      <c r="B79" s="12" t="s">
        <v>169</v>
      </c>
      <c r="C79" s="12">
        <v>17</v>
      </c>
      <c r="D79" s="13">
        <f>SUM(D80:D82)</f>
        <v>73950</v>
      </c>
      <c r="E79" s="13">
        <f>SUM(E80:E82)</f>
        <v>74000</v>
      </c>
      <c r="F79" s="13">
        <f>SUM(F80:F82)</f>
        <v>71027</v>
      </c>
      <c r="G79" s="15">
        <f aca="true" t="shared" si="5" ref="G79:G98">F79/E79</f>
        <v>0.9598243243243243</v>
      </c>
    </row>
    <row r="80" spans="1:7" ht="12.75">
      <c r="A80" s="34" t="s">
        <v>372</v>
      </c>
      <c r="B80" s="9" t="s">
        <v>34</v>
      </c>
      <c r="C80" s="9"/>
      <c r="D80" s="10">
        <v>47478</v>
      </c>
      <c r="E80" s="10">
        <v>47478</v>
      </c>
      <c r="F80" s="10">
        <v>46504</v>
      </c>
      <c r="G80" s="11">
        <f t="shared" si="5"/>
        <v>0.9794852352668605</v>
      </c>
    </row>
    <row r="81" spans="1:7" ht="12.75">
      <c r="A81" s="85" t="s">
        <v>373</v>
      </c>
      <c r="B81" s="9" t="s">
        <v>35</v>
      </c>
      <c r="C81" s="9"/>
      <c r="D81" s="10">
        <v>14207</v>
      </c>
      <c r="E81" s="10">
        <v>14207</v>
      </c>
      <c r="F81" s="10">
        <v>13505</v>
      </c>
      <c r="G81" s="11">
        <f t="shared" si="5"/>
        <v>0.9505877384387977</v>
      </c>
    </row>
    <row r="82" spans="1:7" ht="12.75">
      <c r="A82" s="34" t="s">
        <v>374</v>
      </c>
      <c r="B82" s="9" t="s">
        <v>134</v>
      </c>
      <c r="C82" s="9"/>
      <c r="D82" s="10">
        <v>12265</v>
      </c>
      <c r="E82" s="10">
        <v>12315</v>
      </c>
      <c r="F82" s="10">
        <v>11018</v>
      </c>
      <c r="G82" s="11">
        <f t="shared" si="5"/>
        <v>0.8946812829882257</v>
      </c>
    </row>
    <row r="83" spans="1:7" ht="12.75">
      <c r="A83" s="85" t="s">
        <v>375</v>
      </c>
      <c r="B83" s="12" t="s">
        <v>170</v>
      </c>
      <c r="C83" s="12">
        <v>3</v>
      </c>
      <c r="D83" s="13">
        <f>SUM(D84:D86)</f>
        <v>9510</v>
      </c>
      <c r="E83" s="13">
        <f>SUM(E84:E86)</f>
        <v>9510</v>
      </c>
      <c r="F83" s="13">
        <f>SUM(F84:F86)</f>
        <v>8916</v>
      </c>
      <c r="G83" s="15">
        <f t="shared" si="5"/>
        <v>0.9375394321766561</v>
      </c>
    </row>
    <row r="84" spans="1:7" ht="12.75">
      <c r="A84" s="34" t="s">
        <v>376</v>
      </c>
      <c r="B84" s="9" t="s">
        <v>34</v>
      </c>
      <c r="C84" s="9"/>
      <c r="D84" s="10">
        <v>7298</v>
      </c>
      <c r="E84" s="10">
        <v>7298</v>
      </c>
      <c r="F84" s="10">
        <v>6759</v>
      </c>
      <c r="G84" s="11">
        <f t="shared" si="5"/>
        <v>0.9261441490819402</v>
      </c>
    </row>
    <row r="85" spans="1:7" ht="12.75">
      <c r="A85" s="85" t="s">
        <v>377</v>
      </c>
      <c r="B85" s="9" t="s">
        <v>35</v>
      </c>
      <c r="C85" s="9"/>
      <c r="D85" s="10">
        <v>2116</v>
      </c>
      <c r="E85" s="10">
        <v>2116</v>
      </c>
      <c r="F85" s="10">
        <v>2083</v>
      </c>
      <c r="G85" s="11">
        <f t="shared" si="5"/>
        <v>0.9844045368620038</v>
      </c>
    </row>
    <row r="86" spans="1:7" ht="12.75">
      <c r="A86" s="34" t="s">
        <v>378</v>
      </c>
      <c r="B86" s="9" t="s">
        <v>134</v>
      </c>
      <c r="C86" s="9"/>
      <c r="D86" s="10">
        <v>96</v>
      </c>
      <c r="E86" s="10">
        <v>96</v>
      </c>
      <c r="F86" s="10">
        <v>74</v>
      </c>
      <c r="G86" s="11">
        <f t="shared" si="5"/>
        <v>0.7708333333333334</v>
      </c>
    </row>
    <row r="87" spans="1:7" ht="12.75">
      <c r="A87" s="85" t="s">
        <v>379</v>
      </c>
      <c r="B87" s="12" t="s">
        <v>171</v>
      </c>
      <c r="C87" s="12">
        <v>3</v>
      </c>
      <c r="D87" s="13">
        <f>SUM(D88:D90)</f>
        <v>15635</v>
      </c>
      <c r="E87" s="13">
        <f>SUM(E88:E90)</f>
        <v>15635</v>
      </c>
      <c r="F87" s="13">
        <f>SUM(F88:F90)</f>
        <v>15576</v>
      </c>
      <c r="G87" s="15">
        <f t="shared" si="5"/>
        <v>0.9962264150943396</v>
      </c>
    </row>
    <row r="88" spans="1:7" ht="12.75">
      <c r="A88" s="34" t="s">
        <v>380</v>
      </c>
      <c r="B88" s="9" t="s">
        <v>34</v>
      </c>
      <c r="C88" s="9"/>
      <c r="D88" s="10">
        <v>4313</v>
      </c>
      <c r="E88" s="10">
        <v>4148</v>
      </c>
      <c r="F88" s="10">
        <v>3989</v>
      </c>
      <c r="G88" s="11">
        <f t="shared" si="5"/>
        <v>0.9616682738669238</v>
      </c>
    </row>
    <row r="89" spans="1:7" ht="12.75">
      <c r="A89" s="85" t="s">
        <v>381</v>
      </c>
      <c r="B89" s="9" t="s">
        <v>35</v>
      </c>
      <c r="C89" s="9"/>
      <c r="D89" s="10">
        <v>1084</v>
      </c>
      <c r="E89" s="10">
        <v>1249</v>
      </c>
      <c r="F89" s="10">
        <v>1239</v>
      </c>
      <c r="G89" s="11">
        <f t="shared" si="5"/>
        <v>0.9919935948759008</v>
      </c>
    </row>
    <row r="90" spans="1:7" ht="12.75">
      <c r="A90" s="34" t="s">
        <v>382</v>
      </c>
      <c r="B90" s="9" t="s">
        <v>134</v>
      </c>
      <c r="C90" s="9"/>
      <c r="D90" s="10">
        <v>10238</v>
      </c>
      <c r="E90" s="10">
        <v>10238</v>
      </c>
      <c r="F90" s="10">
        <v>10348</v>
      </c>
      <c r="G90" s="11">
        <f t="shared" si="5"/>
        <v>1.010744285993358</v>
      </c>
    </row>
    <row r="91" spans="1:7" ht="12.75">
      <c r="A91" s="85" t="s">
        <v>383</v>
      </c>
      <c r="B91" s="12" t="s">
        <v>166</v>
      </c>
      <c r="C91" s="12">
        <v>2</v>
      </c>
      <c r="D91" s="13">
        <f>SUM(D92:D94)</f>
        <v>11771</v>
      </c>
      <c r="E91" s="13">
        <f>SUM(E92:E94)</f>
        <v>11771</v>
      </c>
      <c r="F91" s="13">
        <f>SUM(F92:F94)</f>
        <v>11911</v>
      </c>
      <c r="G91" s="15">
        <f t="shared" si="5"/>
        <v>1.0118936369042562</v>
      </c>
    </row>
    <row r="92" spans="1:7" ht="12.75">
      <c r="A92" s="34" t="s">
        <v>384</v>
      </c>
      <c r="B92" s="9" t="s">
        <v>34</v>
      </c>
      <c r="C92" s="9"/>
      <c r="D92" s="10">
        <v>2767</v>
      </c>
      <c r="E92" s="10">
        <v>2767</v>
      </c>
      <c r="F92" s="10">
        <v>2768</v>
      </c>
      <c r="G92" s="11">
        <f t="shared" si="5"/>
        <v>1.000361402240694</v>
      </c>
    </row>
    <row r="93" spans="1:7" ht="12.75">
      <c r="A93" s="85" t="s">
        <v>385</v>
      </c>
      <c r="B93" s="9" t="s">
        <v>35</v>
      </c>
      <c r="C93" s="9"/>
      <c r="D93" s="10">
        <v>687</v>
      </c>
      <c r="E93" s="10">
        <v>687</v>
      </c>
      <c r="F93" s="10">
        <v>728</v>
      </c>
      <c r="G93" s="11">
        <f t="shared" si="5"/>
        <v>1.059679767103348</v>
      </c>
    </row>
    <row r="94" spans="1:7" ht="12.75">
      <c r="A94" s="34" t="s">
        <v>386</v>
      </c>
      <c r="B94" s="9" t="s">
        <v>134</v>
      </c>
      <c r="C94" s="9"/>
      <c r="D94" s="10">
        <v>8317</v>
      </c>
      <c r="E94" s="10">
        <v>8317</v>
      </c>
      <c r="F94" s="10">
        <v>8415</v>
      </c>
      <c r="G94" s="11">
        <f t="shared" si="5"/>
        <v>1.0117830948659372</v>
      </c>
    </row>
    <row r="95" spans="1:7" ht="12.75">
      <c r="A95" s="85" t="s">
        <v>387</v>
      </c>
      <c r="B95" s="39" t="s">
        <v>172</v>
      </c>
      <c r="C95" s="39">
        <v>25</v>
      </c>
      <c r="D95" s="18">
        <f>SUM(D96:D98)</f>
        <v>110866</v>
      </c>
      <c r="E95" s="18">
        <f>SUM(E96:E98)</f>
        <v>110916</v>
      </c>
      <c r="F95" s="18">
        <f>SUM(F96:F98)</f>
        <v>107430</v>
      </c>
      <c r="G95" s="19">
        <f t="shared" si="5"/>
        <v>0.9685708103429622</v>
      </c>
    </row>
    <row r="96" spans="1:7" ht="12.75">
      <c r="A96" s="34" t="s">
        <v>388</v>
      </c>
      <c r="B96" s="16" t="s">
        <v>34</v>
      </c>
      <c r="C96" s="16"/>
      <c r="D96" s="40">
        <f aca="true" t="shared" si="6" ref="D96:F98">D92+D88+D84+D80</f>
        <v>61856</v>
      </c>
      <c r="E96" s="40">
        <f t="shared" si="6"/>
        <v>61691</v>
      </c>
      <c r="F96" s="40">
        <f t="shared" si="6"/>
        <v>60020</v>
      </c>
      <c r="G96" s="29">
        <f t="shared" si="5"/>
        <v>0.9729133909322267</v>
      </c>
    </row>
    <row r="97" spans="1:7" ht="12.75">
      <c r="A97" s="85" t="s">
        <v>389</v>
      </c>
      <c r="B97" s="16" t="s">
        <v>35</v>
      </c>
      <c r="C97" s="16"/>
      <c r="D97" s="40">
        <f t="shared" si="6"/>
        <v>18094</v>
      </c>
      <c r="E97" s="40">
        <f t="shared" si="6"/>
        <v>18259</v>
      </c>
      <c r="F97" s="40">
        <f t="shared" si="6"/>
        <v>17555</v>
      </c>
      <c r="G97" s="29">
        <f t="shared" si="5"/>
        <v>0.9614436716139986</v>
      </c>
    </row>
    <row r="98" spans="1:7" ht="12.75">
      <c r="A98" s="34" t="s">
        <v>390</v>
      </c>
      <c r="B98" s="16" t="s">
        <v>134</v>
      </c>
      <c r="C98" s="16"/>
      <c r="D98" s="40">
        <f t="shared" si="6"/>
        <v>30916</v>
      </c>
      <c r="E98" s="40">
        <f t="shared" si="6"/>
        <v>30966</v>
      </c>
      <c r="F98" s="40">
        <f t="shared" si="6"/>
        <v>29855</v>
      </c>
      <c r="G98" s="29">
        <f t="shared" si="5"/>
        <v>0.9641219401924691</v>
      </c>
    </row>
    <row r="99" spans="1:7" ht="12.75">
      <c r="A99" s="85" t="s">
        <v>391</v>
      </c>
      <c r="B99" s="9"/>
      <c r="C99" s="9"/>
      <c r="D99" s="10"/>
      <c r="E99" s="10"/>
      <c r="F99" s="10"/>
      <c r="G99" s="11"/>
    </row>
    <row r="100" spans="1:7" ht="12.75">
      <c r="A100" s="34" t="s">
        <v>392</v>
      </c>
      <c r="B100" s="9"/>
      <c r="C100" s="9"/>
      <c r="D100" s="10"/>
      <c r="E100" s="10"/>
      <c r="F100" s="10"/>
      <c r="G100" s="11"/>
    </row>
    <row r="101" spans="1:7" ht="12.75">
      <c r="A101" s="85" t="s">
        <v>393</v>
      </c>
      <c r="B101" s="12" t="s">
        <v>173</v>
      </c>
      <c r="C101" s="9"/>
      <c r="D101" s="10"/>
      <c r="E101" s="10"/>
      <c r="F101" s="10"/>
      <c r="G101" s="11"/>
    </row>
    <row r="102" spans="1:7" ht="12.75">
      <c r="A102" s="34" t="s">
        <v>394</v>
      </c>
      <c r="B102" s="12" t="s">
        <v>174</v>
      </c>
      <c r="C102" s="12">
        <v>6</v>
      </c>
      <c r="D102" s="13">
        <f>SUM(D103:D105)</f>
        <v>12446</v>
      </c>
      <c r="E102" s="13">
        <f>SUM(E103:E105)</f>
        <v>14116</v>
      </c>
      <c r="F102" s="13">
        <f>SUM(F103:F105)</f>
        <v>13561</v>
      </c>
      <c r="G102" s="15">
        <f aca="true" t="shared" si="7" ref="G102:G115">F102/E102</f>
        <v>0.9606829130065174</v>
      </c>
    </row>
    <row r="103" spans="1:7" ht="12.75">
      <c r="A103" s="85" t="s">
        <v>395</v>
      </c>
      <c r="B103" s="9" t="s">
        <v>34</v>
      </c>
      <c r="C103" s="9"/>
      <c r="D103" s="10">
        <v>8717</v>
      </c>
      <c r="E103" s="10">
        <v>10194</v>
      </c>
      <c r="F103" s="10">
        <v>9992</v>
      </c>
      <c r="G103" s="11">
        <f t="shared" si="7"/>
        <v>0.9801844222091426</v>
      </c>
    </row>
    <row r="104" spans="1:7" ht="12.75">
      <c r="A104" s="34" t="s">
        <v>396</v>
      </c>
      <c r="B104" s="9" t="s">
        <v>35</v>
      </c>
      <c r="C104" s="9"/>
      <c r="D104" s="10">
        <v>2529</v>
      </c>
      <c r="E104" s="10">
        <v>2971</v>
      </c>
      <c r="F104" s="10">
        <v>2773</v>
      </c>
      <c r="G104" s="11">
        <f t="shared" si="7"/>
        <v>0.9333557724671828</v>
      </c>
    </row>
    <row r="105" spans="1:7" ht="12.75">
      <c r="A105" s="85" t="s">
        <v>397</v>
      </c>
      <c r="B105" s="9" t="s">
        <v>134</v>
      </c>
      <c r="C105" s="9"/>
      <c r="D105" s="10">
        <v>1200</v>
      </c>
      <c r="E105" s="10">
        <v>951</v>
      </c>
      <c r="F105" s="10">
        <v>796</v>
      </c>
      <c r="G105" s="11">
        <f t="shared" si="7"/>
        <v>0.8370136698212408</v>
      </c>
    </row>
    <row r="106" spans="1:7" ht="12.75">
      <c r="A106" s="34" t="s">
        <v>398</v>
      </c>
      <c r="B106" s="12" t="s">
        <v>175</v>
      </c>
      <c r="C106" s="9"/>
      <c r="D106" s="13">
        <f>D107</f>
        <v>2652</v>
      </c>
      <c r="E106" s="13">
        <f>E107</f>
        <v>5117</v>
      </c>
      <c r="F106" s="13">
        <f>F107</f>
        <v>6374</v>
      </c>
      <c r="G106" s="15">
        <f t="shared" si="7"/>
        <v>1.2456517490717216</v>
      </c>
    </row>
    <row r="107" spans="1:7" ht="12.75">
      <c r="A107" s="85" t="s">
        <v>399</v>
      </c>
      <c r="B107" s="9" t="s">
        <v>132</v>
      </c>
      <c r="C107" s="9"/>
      <c r="D107" s="10">
        <v>2652</v>
      </c>
      <c r="E107" s="10">
        <v>5117</v>
      </c>
      <c r="F107" s="10">
        <v>6374</v>
      </c>
      <c r="G107" s="11">
        <f t="shared" si="7"/>
        <v>1.2456517490717216</v>
      </c>
    </row>
    <row r="108" spans="1:7" ht="12.75">
      <c r="A108" s="34" t="s">
        <v>400</v>
      </c>
      <c r="B108" s="9" t="s">
        <v>176</v>
      </c>
      <c r="C108" s="12">
        <v>1</v>
      </c>
      <c r="D108" s="13">
        <f>SUM(D109:D111)</f>
        <v>3177</v>
      </c>
      <c r="E108" s="13">
        <f>SUM(E109:E111)</f>
        <v>1258</v>
      </c>
      <c r="F108" s="13">
        <f>SUM(F109:F111)</f>
        <v>1029</v>
      </c>
      <c r="G108" s="15">
        <f t="shared" si="7"/>
        <v>0.8179650238473768</v>
      </c>
    </row>
    <row r="109" spans="1:7" ht="12.75">
      <c r="A109" s="85" t="s">
        <v>403</v>
      </c>
      <c r="B109" s="9" t="s">
        <v>34</v>
      </c>
      <c r="C109" s="9"/>
      <c r="D109" s="10">
        <v>2293</v>
      </c>
      <c r="E109" s="10">
        <v>816</v>
      </c>
      <c r="F109" s="10">
        <v>766</v>
      </c>
      <c r="G109" s="11">
        <f t="shared" si="7"/>
        <v>0.9387254901960784</v>
      </c>
    </row>
    <row r="110" spans="1:7" ht="12.75">
      <c r="A110" s="34" t="s">
        <v>404</v>
      </c>
      <c r="B110" s="9" t="s">
        <v>35</v>
      </c>
      <c r="C110" s="9"/>
      <c r="D110" s="10">
        <v>684</v>
      </c>
      <c r="E110" s="10">
        <v>242</v>
      </c>
      <c r="F110" s="10">
        <v>205</v>
      </c>
      <c r="G110" s="11">
        <f t="shared" si="7"/>
        <v>0.8471074380165289</v>
      </c>
    </row>
    <row r="111" spans="1:7" ht="12.75">
      <c r="A111" s="85" t="s">
        <v>405</v>
      </c>
      <c r="B111" s="9" t="s">
        <v>134</v>
      </c>
      <c r="C111" s="9"/>
      <c r="D111" s="10">
        <v>200</v>
      </c>
      <c r="E111" s="10">
        <v>200</v>
      </c>
      <c r="F111" s="10">
        <v>58</v>
      </c>
      <c r="G111" s="11">
        <f t="shared" si="7"/>
        <v>0.29</v>
      </c>
    </row>
    <row r="112" spans="1:7" ht="12.75">
      <c r="A112" s="34" t="s">
        <v>406</v>
      </c>
      <c r="B112" s="39" t="s">
        <v>177</v>
      </c>
      <c r="C112" s="39">
        <v>7</v>
      </c>
      <c r="D112" s="18">
        <f>SUM(D102+D106+D108)</f>
        <v>18275</v>
      </c>
      <c r="E112" s="18">
        <f>SUM(E102+E106+E108)</f>
        <v>20491</v>
      </c>
      <c r="F112" s="18">
        <f>SUM(F102+F106+F108)</f>
        <v>20964</v>
      </c>
      <c r="G112" s="19">
        <f t="shared" si="7"/>
        <v>1.0230833048655508</v>
      </c>
    </row>
    <row r="113" spans="1:7" ht="12.75">
      <c r="A113" s="85" t="s">
        <v>407</v>
      </c>
      <c r="B113" s="16" t="s">
        <v>34</v>
      </c>
      <c r="C113" s="16"/>
      <c r="D113" s="40">
        <f aca="true" t="shared" si="8" ref="D113:F114">SUM(D103+D109)</f>
        <v>11010</v>
      </c>
      <c r="E113" s="40">
        <f t="shared" si="8"/>
        <v>11010</v>
      </c>
      <c r="F113" s="40">
        <f t="shared" si="8"/>
        <v>10758</v>
      </c>
      <c r="G113" s="29">
        <f t="shared" si="7"/>
        <v>0.9771117166212534</v>
      </c>
    </row>
    <row r="114" spans="1:7" ht="12.75">
      <c r="A114" s="34" t="s">
        <v>408</v>
      </c>
      <c r="B114" s="16" t="s">
        <v>35</v>
      </c>
      <c r="C114" s="16"/>
      <c r="D114" s="40">
        <f t="shared" si="8"/>
        <v>3213</v>
      </c>
      <c r="E114" s="40">
        <f t="shared" si="8"/>
        <v>3213</v>
      </c>
      <c r="F114" s="40">
        <f t="shared" si="8"/>
        <v>2978</v>
      </c>
      <c r="G114" s="29">
        <f t="shared" si="7"/>
        <v>0.9268596327419857</v>
      </c>
    </row>
    <row r="115" spans="1:7" ht="12.75">
      <c r="A115" s="85" t="s">
        <v>409</v>
      </c>
      <c r="B115" s="16" t="s">
        <v>134</v>
      </c>
      <c r="C115" s="16"/>
      <c r="D115" s="40">
        <f>SUM(D105+D107+D111)</f>
        <v>4052</v>
      </c>
      <c r="E115" s="40">
        <f>SUM(E105+E107+E111)</f>
        <v>6268</v>
      </c>
      <c r="F115" s="40">
        <f>SUM(F105+F107+F111)</f>
        <v>7228</v>
      </c>
      <c r="G115" s="29">
        <f t="shared" si="7"/>
        <v>1.1531589023611997</v>
      </c>
    </row>
    <row r="116" spans="1:7" ht="12.75">
      <c r="A116" s="34" t="s">
        <v>410</v>
      </c>
      <c r="B116" s="41"/>
      <c r="C116" s="41"/>
      <c r="D116" s="42"/>
      <c r="E116" s="42"/>
      <c r="F116" s="42"/>
      <c r="G116" s="11"/>
    </row>
    <row r="117" spans="1:7" ht="12.75">
      <c r="A117" s="85" t="s">
        <v>411</v>
      </c>
      <c r="B117" s="41"/>
      <c r="C117" s="41"/>
      <c r="D117" s="42"/>
      <c r="E117" s="42"/>
      <c r="F117" s="42"/>
      <c r="G117" s="11"/>
    </row>
    <row r="118" spans="1:7" ht="12.75">
      <c r="A118" s="34" t="s">
        <v>412</v>
      </c>
      <c r="B118" s="41"/>
      <c r="C118" s="41"/>
      <c r="D118" s="42"/>
      <c r="E118" s="42"/>
      <c r="F118" s="42"/>
      <c r="G118" s="11"/>
    </row>
    <row r="119" spans="1:7" ht="12.75">
      <c r="A119" s="85" t="s">
        <v>413</v>
      </c>
      <c r="B119" s="9"/>
      <c r="C119" s="9"/>
      <c r="D119" s="10"/>
      <c r="E119" s="10"/>
      <c r="F119" s="10"/>
      <c r="G119" s="11"/>
    </row>
    <row r="120" spans="1:7" ht="12.75">
      <c r="A120" s="34" t="s">
        <v>414</v>
      </c>
      <c r="B120" s="38" t="s">
        <v>178</v>
      </c>
      <c r="C120" s="38">
        <v>73</v>
      </c>
      <c r="D120" s="43">
        <f>SUM(D121:D123)</f>
        <v>347957</v>
      </c>
      <c r="E120" s="43">
        <f>SUM(E121:E123)</f>
        <v>364067</v>
      </c>
      <c r="F120" s="43">
        <f>SUM(F121:F123)</f>
        <v>351385</v>
      </c>
      <c r="G120" s="19">
        <f>F120/E120</f>
        <v>0.965165752457652</v>
      </c>
    </row>
    <row r="121" spans="1:7" ht="12.75">
      <c r="A121" s="85" t="s">
        <v>415</v>
      </c>
      <c r="B121" s="38" t="s">
        <v>34</v>
      </c>
      <c r="C121" s="44"/>
      <c r="D121" s="43">
        <f aca="true" t="shared" si="9" ref="D121:F123">D113+D96+D75+D62</f>
        <v>166184</v>
      </c>
      <c r="E121" s="43">
        <f t="shared" si="9"/>
        <v>169936</v>
      </c>
      <c r="F121" s="43">
        <f t="shared" si="9"/>
        <v>163980</v>
      </c>
      <c r="G121" s="19">
        <f>F121/E121</f>
        <v>0.9649515111571415</v>
      </c>
    </row>
    <row r="122" spans="1:7" ht="12.75">
      <c r="A122" s="34" t="s">
        <v>416</v>
      </c>
      <c r="B122" s="38" t="s">
        <v>35</v>
      </c>
      <c r="C122" s="44"/>
      <c r="D122" s="43">
        <f t="shared" si="9"/>
        <v>48621</v>
      </c>
      <c r="E122" s="43">
        <f t="shared" si="9"/>
        <v>49438</v>
      </c>
      <c r="F122" s="43">
        <f t="shared" si="9"/>
        <v>45469</v>
      </c>
      <c r="G122" s="19">
        <f>F122/E122</f>
        <v>0.9197176261175614</v>
      </c>
    </row>
    <row r="123" spans="1:7" ht="12.75">
      <c r="A123" s="85" t="s">
        <v>417</v>
      </c>
      <c r="B123" s="38" t="s">
        <v>134</v>
      </c>
      <c r="C123" s="44"/>
      <c r="D123" s="43">
        <f t="shared" si="9"/>
        <v>133152</v>
      </c>
      <c r="E123" s="43">
        <f t="shared" si="9"/>
        <v>144693</v>
      </c>
      <c r="F123" s="43">
        <f>F115+F98+F77+F64</f>
        <v>141936</v>
      </c>
      <c r="G123" s="19">
        <f>F123/E123</f>
        <v>0.9809458646928324</v>
      </c>
    </row>
  </sheetData>
  <sheetProtection selectLockedCells="1" selectUnlockedCells="1"/>
  <mergeCells count="4">
    <mergeCell ref="A3:F3"/>
    <mergeCell ref="A4:F4"/>
    <mergeCell ref="D2:G2"/>
    <mergeCell ref="F1:G1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  <rowBreaks count="2" manualBreakCount="2">
    <brk id="54" max="255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9">
      <selection activeCell="I12" sqref="I12"/>
    </sheetView>
  </sheetViews>
  <sheetFormatPr defaultColWidth="9.140625" defaultRowHeight="12.75"/>
  <cols>
    <col min="1" max="1" width="4.00390625" style="0" customWidth="1"/>
    <col min="2" max="2" width="33.7109375" style="0" customWidth="1"/>
    <col min="3" max="5" width="12.7109375" style="0" customWidth="1"/>
  </cols>
  <sheetData>
    <row r="1" spans="5:6" ht="12.75">
      <c r="E1" s="116" t="s">
        <v>426</v>
      </c>
      <c r="F1" s="116"/>
    </row>
    <row r="2" spans="3:6" ht="12.75">
      <c r="C2" s="116" t="s">
        <v>427</v>
      </c>
      <c r="D2" s="116"/>
      <c r="E2" s="116"/>
      <c r="F2" s="116"/>
    </row>
    <row r="3" spans="2:6" ht="12.75" customHeight="1">
      <c r="B3" s="124" t="s">
        <v>308</v>
      </c>
      <c r="C3" s="124"/>
      <c r="D3" s="124"/>
      <c r="E3" s="124"/>
      <c r="F3" s="124"/>
    </row>
    <row r="4" spans="2:6" ht="12.75">
      <c r="B4" s="124"/>
      <c r="C4" s="124"/>
      <c r="D4" s="124"/>
      <c r="E4" s="124"/>
      <c r="F4" s="124"/>
    </row>
    <row r="5" spans="2:6" ht="12.75">
      <c r="B5" s="1"/>
      <c r="C5" s="1"/>
      <c r="D5" s="1"/>
      <c r="E5" s="1"/>
      <c r="F5" s="23" t="s">
        <v>402</v>
      </c>
    </row>
    <row r="6" spans="1:6" ht="38.25">
      <c r="A6" s="125" t="s">
        <v>418</v>
      </c>
      <c r="B6" s="66" t="s">
        <v>247</v>
      </c>
      <c r="C6" s="77" t="s">
        <v>4</v>
      </c>
      <c r="D6" s="77" t="s">
        <v>310</v>
      </c>
      <c r="E6" s="77" t="s">
        <v>6</v>
      </c>
      <c r="F6" s="67" t="s">
        <v>7</v>
      </c>
    </row>
    <row r="7" spans="1:6" ht="12.75">
      <c r="A7" s="125"/>
      <c r="B7" s="108" t="s">
        <v>420</v>
      </c>
      <c r="C7" s="109" t="s">
        <v>312</v>
      </c>
      <c r="D7" s="109" t="s">
        <v>313</v>
      </c>
      <c r="E7" s="109" t="s">
        <v>314</v>
      </c>
      <c r="F7" s="110" t="s">
        <v>419</v>
      </c>
    </row>
    <row r="8" spans="1:6" ht="12.75">
      <c r="A8" s="69" t="s">
        <v>47</v>
      </c>
      <c r="B8" s="68" t="s">
        <v>248</v>
      </c>
      <c r="C8" s="69">
        <v>11400</v>
      </c>
      <c r="D8" s="69">
        <v>11400</v>
      </c>
      <c r="E8" s="69">
        <v>12037</v>
      </c>
      <c r="F8" s="70">
        <f>IF(D8&lt;&gt;0,E8/D8,"")</f>
        <v>1.0558771929824562</v>
      </c>
    </row>
    <row r="9" spans="1:6" ht="12.75">
      <c r="A9" s="69" t="s">
        <v>49</v>
      </c>
      <c r="B9" s="68" t="s">
        <v>249</v>
      </c>
      <c r="C9" s="69">
        <v>140</v>
      </c>
      <c r="D9" s="69">
        <v>140</v>
      </c>
      <c r="E9" s="69">
        <v>101</v>
      </c>
      <c r="F9" s="70">
        <f aca="true" t="shared" si="0" ref="F9:F71">IF(D9&lt;&gt;0,E9/D9,"")</f>
        <v>0.7214285714285714</v>
      </c>
    </row>
    <row r="10" spans="1:6" ht="12.75">
      <c r="A10" s="69" t="s">
        <v>76</v>
      </c>
      <c r="B10" s="68" t="s">
        <v>250</v>
      </c>
      <c r="C10" s="69">
        <v>20</v>
      </c>
      <c r="D10" s="69">
        <v>20</v>
      </c>
      <c r="E10" s="69">
        <v>0</v>
      </c>
      <c r="F10" s="70">
        <f t="shared" si="0"/>
        <v>0</v>
      </c>
    </row>
    <row r="11" spans="1:6" ht="12.75">
      <c r="A11" s="69" t="s">
        <v>78</v>
      </c>
      <c r="B11" s="68" t="s">
        <v>251</v>
      </c>
      <c r="C11" s="69">
        <v>1455</v>
      </c>
      <c r="D11" s="69">
        <v>1455</v>
      </c>
      <c r="E11" s="69">
        <v>1358</v>
      </c>
      <c r="F11" s="70">
        <f t="shared" si="0"/>
        <v>0.9333333333333333</v>
      </c>
    </row>
    <row r="12" spans="1:6" ht="12.75">
      <c r="A12" s="69" t="s">
        <v>90</v>
      </c>
      <c r="B12" s="71" t="s">
        <v>252</v>
      </c>
      <c r="C12" s="69">
        <v>1620</v>
      </c>
      <c r="D12" s="69">
        <v>1642</v>
      </c>
      <c r="E12" s="69">
        <v>1745</v>
      </c>
      <c r="F12" s="70">
        <f t="shared" si="0"/>
        <v>1.0627283800243605</v>
      </c>
    </row>
    <row r="13" spans="1:6" ht="12.75">
      <c r="A13" s="69" t="s">
        <v>138</v>
      </c>
      <c r="B13" s="71" t="s">
        <v>253</v>
      </c>
      <c r="C13" s="69">
        <v>630</v>
      </c>
      <c r="D13" s="69">
        <v>630</v>
      </c>
      <c r="E13" s="69">
        <v>524</v>
      </c>
      <c r="F13" s="70">
        <f t="shared" si="0"/>
        <v>0.8317460317460318</v>
      </c>
    </row>
    <row r="14" spans="1:6" ht="12.75">
      <c r="A14" s="69" t="s">
        <v>140</v>
      </c>
      <c r="B14" s="71" t="s">
        <v>254</v>
      </c>
      <c r="C14" s="69">
        <v>50</v>
      </c>
      <c r="D14" s="69">
        <v>50</v>
      </c>
      <c r="E14" s="69">
        <v>0</v>
      </c>
      <c r="F14" s="70">
        <f t="shared" si="0"/>
        <v>0</v>
      </c>
    </row>
    <row r="15" spans="1:6" ht="12.75">
      <c r="A15" s="69" t="s">
        <v>142</v>
      </c>
      <c r="B15" s="71" t="s">
        <v>255</v>
      </c>
      <c r="C15" s="69">
        <v>2000</v>
      </c>
      <c r="D15" s="69">
        <v>2000</v>
      </c>
      <c r="E15" s="69">
        <v>1400</v>
      </c>
      <c r="F15" s="70">
        <f t="shared" si="0"/>
        <v>0.7</v>
      </c>
    </row>
    <row r="16" spans="1:6" ht="12.75">
      <c r="A16" s="69" t="s">
        <v>144</v>
      </c>
      <c r="B16" s="71" t="s">
        <v>256</v>
      </c>
      <c r="C16" s="69">
        <v>820</v>
      </c>
      <c r="D16" s="69">
        <v>820</v>
      </c>
      <c r="E16" s="69">
        <v>312</v>
      </c>
      <c r="F16" s="70">
        <f t="shared" si="0"/>
        <v>0.3804878048780488</v>
      </c>
    </row>
    <row r="17" spans="1:6" ht="12.75">
      <c r="A17" s="69" t="s">
        <v>146</v>
      </c>
      <c r="B17" s="71" t="s">
        <v>257</v>
      </c>
      <c r="C17" s="69">
        <v>3030</v>
      </c>
      <c r="D17" s="69">
        <v>3879</v>
      </c>
      <c r="E17" s="69">
        <v>2682</v>
      </c>
      <c r="F17" s="70">
        <f t="shared" si="0"/>
        <v>0.691415313225058</v>
      </c>
    </row>
    <row r="18" spans="1:6" ht="12.75">
      <c r="A18" s="69" t="s">
        <v>148</v>
      </c>
      <c r="B18" s="71" t="s">
        <v>258</v>
      </c>
      <c r="C18" s="69">
        <v>710</v>
      </c>
      <c r="D18" s="69">
        <v>710</v>
      </c>
      <c r="E18" s="69">
        <v>555</v>
      </c>
      <c r="F18" s="70">
        <f t="shared" si="0"/>
        <v>0.7816901408450704</v>
      </c>
    </row>
    <row r="19" spans="1:6" ht="12.75">
      <c r="A19" s="69" t="s">
        <v>150</v>
      </c>
      <c r="B19" s="71" t="s">
        <v>259</v>
      </c>
      <c r="C19" s="69">
        <v>6340</v>
      </c>
      <c r="D19" s="69">
        <v>5816</v>
      </c>
      <c r="E19" s="69">
        <v>5587</v>
      </c>
      <c r="F19" s="70">
        <f t="shared" si="0"/>
        <v>0.9606258596973866</v>
      </c>
    </row>
    <row r="20" spans="1:6" ht="12.75">
      <c r="A20" s="69" t="s">
        <v>152</v>
      </c>
      <c r="B20" s="72" t="s">
        <v>260</v>
      </c>
      <c r="C20" s="72">
        <f>SUM(C8:C19)</f>
        <v>28215</v>
      </c>
      <c r="D20" s="72">
        <f>SUM(D8:D19)</f>
        <v>28562</v>
      </c>
      <c r="E20" s="72">
        <f>SUM(E8:E19)</f>
        <v>26301</v>
      </c>
      <c r="F20" s="73">
        <f t="shared" si="0"/>
        <v>0.9208388768293537</v>
      </c>
    </row>
    <row r="21" spans="1:6" ht="12.75">
      <c r="A21" s="69" t="s">
        <v>154</v>
      </c>
      <c r="B21" s="71" t="s">
        <v>261</v>
      </c>
      <c r="C21" s="69">
        <v>2100</v>
      </c>
      <c r="D21" s="69">
        <v>2100</v>
      </c>
      <c r="E21" s="69">
        <v>2005</v>
      </c>
      <c r="F21" s="70">
        <f t="shared" si="0"/>
        <v>0.9547619047619048</v>
      </c>
    </row>
    <row r="22" spans="1:6" ht="12.75">
      <c r="A22" s="69" t="s">
        <v>156</v>
      </c>
      <c r="B22" s="71" t="s">
        <v>262</v>
      </c>
      <c r="C22" s="69"/>
      <c r="D22" s="69"/>
      <c r="E22" s="69"/>
      <c r="F22" s="70">
        <f t="shared" si="0"/>
      </c>
    </row>
    <row r="23" spans="1:6" ht="12.75">
      <c r="A23" s="69" t="s">
        <v>158</v>
      </c>
      <c r="B23" s="71" t="s">
        <v>263</v>
      </c>
      <c r="C23" s="69"/>
      <c r="D23" s="69">
        <v>1060</v>
      </c>
      <c r="E23" s="69">
        <v>2611</v>
      </c>
      <c r="F23" s="70">
        <f t="shared" si="0"/>
        <v>2.4632075471698114</v>
      </c>
    </row>
    <row r="24" spans="1:6" ht="12.75">
      <c r="A24" s="69" t="s">
        <v>160</v>
      </c>
      <c r="B24" s="72" t="s">
        <v>264</v>
      </c>
      <c r="C24" s="72">
        <f>SUM(C21:C23)</f>
        <v>2100</v>
      </c>
      <c r="D24" s="72">
        <f>SUM(D21:D23)</f>
        <v>3160</v>
      </c>
      <c r="E24" s="72">
        <f>SUM(E21:E23)</f>
        <v>4616</v>
      </c>
      <c r="F24" s="73">
        <f t="shared" si="0"/>
        <v>1.460759493670886</v>
      </c>
    </row>
    <row r="25" spans="1:6" ht="12.75">
      <c r="A25" s="69" t="s">
        <v>316</v>
      </c>
      <c r="B25" s="71" t="s">
        <v>265</v>
      </c>
      <c r="C25" s="69">
        <v>4336</v>
      </c>
      <c r="D25" s="69">
        <v>6308</v>
      </c>
      <c r="E25" s="69">
        <v>6381</v>
      </c>
      <c r="F25" s="70">
        <f t="shared" si="0"/>
        <v>1.011572606214331</v>
      </c>
    </row>
    <row r="26" spans="1:6" ht="12.75">
      <c r="A26" s="69" t="s">
        <v>317</v>
      </c>
      <c r="B26" s="71" t="s">
        <v>266</v>
      </c>
      <c r="C26" s="69">
        <v>1133</v>
      </c>
      <c r="D26" s="69">
        <v>1133</v>
      </c>
      <c r="E26" s="69">
        <v>554</v>
      </c>
      <c r="F26" s="70">
        <f t="shared" si="0"/>
        <v>0.4889673433362754</v>
      </c>
    </row>
    <row r="27" spans="1:6" ht="12.75">
      <c r="A27" s="69" t="s">
        <v>318</v>
      </c>
      <c r="B27" s="71" t="s">
        <v>267</v>
      </c>
      <c r="C27" s="69">
        <v>50</v>
      </c>
      <c r="D27" s="69">
        <v>50</v>
      </c>
      <c r="E27" s="69">
        <v>0</v>
      </c>
      <c r="F27" s="70">
        <f t="shared" si="0"/>
        <v>0</v>
      </c>
    </row>
    <row r="28" spans="1:6" ht="12.75">
      <c r="A28" s="69" t="s">
        <v>319</v>
      </c>
      <c r="B28" s="71" t="s">
        <v>268</v>
      </c>
      <c r="C28" s="69">
        <v>7110</v>
      </c>
      <c r="D28" s="69">
        <v>7110</v>
      </c>
      <c r="E28" s="69">
        <v>5566</v>
      </c>
      <c r="F28" s="70">
        <f t="shared" si="0"/>
        <v>0.7828410689170183</v>
      </c>
    </row>
    <row r="29" spans="1:6" ht="12.75">
      <c r="A29" s="69" t="s">
        <v>320</v>
      </c>
      <c r="B29" s="71" t="s">
        <v>269</v>
      </c>
      <c r="C29" s="69">
        <v>12685</v>
      </c>
      <c r="D29" s="69">
        <v>12685</v>
      </c>
      <c r="E29" s="69">
        <v>11563</v>
      </c>
      <c r="F29" s="70">
        <f t="shared" si="0"/>
        <v>0.9115490737091052</v>
      </c>
    </row>
    <row r="30" spans="1:6" ht="12.75">
      <c r="A30" s="69" t="s">
        <v>321</v>
      </c>
      <c r="B30" s="71" t="s">
        <v>270</v>
      </c>
      <c r="C30" s="69"/>
      <c r="D30" s="69"/>
      <c r="E30" s="69"/>
      <c r="F30" s="70">
        <f t="shared" si="0"/>
      </c>
    </row>
    <row r="31" spans="1:6" ht="12.75">
      <c r="A31" s="69" t="s">
        <v>322</v>
      </c>
      <c r="B31" s="71" t="s">
        <v>271</v>
      </c>
      <c r="C31" s="69">
        <v>5185</v>
      </c>
      <c r="D31" s="69">
        <v>5185</v>
      </c>
      <c r="E31" s="69">
        <v>4183</v>
      </c>
      <c r="F31" s="70">
        <f t="shared" si="0"/>
        <v>0.8067502410800386</v>
      </c>
    </row>
    <row r="32" spans="1:6" ht="12.75">
      <c r="A32" s="69" t="s">
        <v>323</v>
      </c>
      <c r="B32" s="71" t="s">
        <v>272</v>
      </c>
      <c r="C32" s="69">
        <v>5185</v>
      </c>
      <c r="D32" s="69">
        <v>6945</v>
      </c>
      <c r="E32" s="69">
        <v>6860</v>
      </c>
      <c r="F32" s="70">
        <f t="shared" si="0"/>
        <v>0.9877609791216703</v>
      </c>
    </row>
    <row r="33" spans="1:6" ht="12.75">
      <c r="A33" s="69" t="s">
        <v>324</v>
      </c>
      <c r="B33" s="71" t="s">
        <v>273</v>
      </c>
      <c r="C33" s="69">
        <v>18427</v>
      </c>
      <c r="D33" s="69">
        <v>24258</v>
      </c>
      <c r="E33" s="69">
        <v>24276</v>
      </c>
      <c r="F33" s="70">
        <f t="shared" si="0"/>
        <v>1.000742023250062</v>
      </c>
    </row>
    <row r="34" spans="1:6" ht="12.75">
      <c r="A34" s="69" t="s">
        <v>325</v>
      </c>
      <c r="B34" s="71" t="s">
        <v>274</v>
      </c>
      <c r="C34" s="69"/>
      <c r="D34" s="69"/>
      <c r="E34" s="69"/>
      <c r="F34" s="70">
        <f t="shared" si="0"/>
      </c>
    </row>
    <row r="35" spans="1:6" ht="12.75">
      <c r="A35" s="69" t="s">
        <v>326</v>
      </c>
      <c r="B35" s="71" t="s">
        <v>275</v>
      </c>
      <c r="C35" s="69">
        <v>800</v>
      </c>
      <c r="D35" s="69">
        <v>1848</v>
      </c>
      <c r="E35" s="69">
        <v>2004</v>
      </c>
      <c r="F35" s="70">
        <f t="shared" si="0"/>
        <v>1.0844155844155845</v>
      </c>
    </row>
    <row r="36" spans="1:6" ht="12.75">
      <c r="A36" s="69" t="s">
        <v>327</v>
      </c>
      <c r="B36" s="71" t="s">
        <v>276</v>
      </c>
      <c r="C36" s="69">
        <v>4000</v>
      </c>
      <c r="D36" s="69">
        <v>2400</v>
      </c>
      <c r="E36" s="69">
        <v>2420</v>
      </c>
      <c r="F36" s="70">
        <f t="shared" si="0"/>
        <v>1.0083333333333333</v>
      </c>
    </row>
    <row r="37" spans="1:6" ht="12.75">
      <c r="A37" s="69" t="s">
        <v>328</v>
      </c>
      <c r="B37" s="72" t="s">
        <v>277</v>
      </c>
      <c r="C37" s="72">
        <f>SUM(C25:C36)</f>
        <v>58911</v>
      </c>
      <c r="D37" s="72">
        <f>SUM(D25:D36)</f>
        <v>67922</v>
      </c>
      <c r="E37" s="72">
        <f>SUM(E25:E36)</f>
        <v>63807</v>
      </c>
      <c r="F37" s="73">
        <f t="shared" si="0"/>
        <v>0.9394158004770178</v>
      </c>
    </row>
    <row r="38" spans="1:6" ht="12.75">
      <c r="A38" s="69" t="s">
        <v>329</v>
      </c>
      <c r="B38" s="72" t="s">
        <v>278</v>
      </c>
      <c r="C38" s="72"/>
      <c r="D38" s="72"/>
      <c r="E38" s="72"/>
      <c r="F38" s="74">
        <f t="shared" si="0"/>
      </c>
    </row>
    <row r="39" spans="1:6" ht="12.75">
      <c r="A39" s="69" t="s">
        <v>330</v>
      </c>
      <c r="B39" s="71" t="s">
        <v>279</v>
      </c>
      <c r="C39" s="69">
        <v>17571</v>
      </c>
      <c r="D39" s="69">
        <v>18173</v>
      </c>
      <c r="E39" s="69">
        <v>17601</v>
      </c>
      <c r="F39" s="70">
        <f t="shared" si="0"/>
        <v>0.9685247344962307</v>
      </c>
    </row>
    <row r="40" spans="1:6" ht="12.75">
      <c r="A40" s="69" t="s">
        <v>331</v>
      </c>
      <c r="B40" s="71" t="s">
        <v>280</v>
      </c>
      <c r="C40" s="69">
        <v>7276</v>
      </c>
      <c r="D40" s="69">
        <v>7276</v>
      </c>
      <c r="E40" s="69">
        <v>12514</v>
      </c>
      <c r="F40" s="70">
        <f t="shared" si="0"/>
        <v>1.7199010445299616</v>
      </c>
    </row>
    <row r="41" spans="1:6" ht="12.75">
      <c r="A41" s="69" t="s">
        <v>332</v>
      </c>
      <c r="B41" s="71" t="s">
        <v>281</v>
      </c>
      <c r="C41" s="69">
        <v>4834</v>
      </c>
      <c r="D41" s="69">
        <v>4834</v>
      </c>
      <c r="E41" s="69">
        <v>7600</v>
      </c>
      <c r="F41" s="70">
        <f t="shared" si="0"/>
        <v>1.5721969383533305</v>
      </c>
    </row>
    <row r="42" spans="1:6" ht="12.75">
      <c r="A42" s="69" t="s">
        <v>333</v>
      </c>
      <c r="B42" s="72" t="s">
        <v>282</v>
      </c>
      <c r="C42" s="72">
        <f>SUM(C39:C41)</f>
        <v>29681</v>
      </c>
      <c r="D42" s="72">
        <f>SUM(D39:D41)</f>
        <v>30283</v>
      </c>
      <c r="E42" s="72">
        <f>SUM(E39:E41)</f>
        <v>37715</v>
      </c>
      <c r="F42" s="73">
        <f t="shared" si="0"/>
        <v>1.2454182214443748</v>
      </c>
    </row>
    <row r="43" spans="1:6" ht="12.75">
      <c r="A43" s="69" t="s">
        <v>334</v>
      </c>
      <c r="B43" s="71" t="s">
        <v>283</v>
      </c>
      <c r="C43" s="69">
        <v>850</v>
      </c>
      <c r="D43" s="69">
        <v>956</v>
      </c>
      <c r="E43" s="69">
        <v>735</v>
      </c>
      <c r="F43" s="70">
        <f t="shared" si="0"/>
        <v>0.7688284518828452</v>
      </c>
    </row>
    <row r="44" spans="1:6" ht="12.75">
      <c r="A44" s="69" t="s">
        <v>335</v>
      </c>
      <c r="B44" s="71" t="s">
        <v>284</v>
      </c>
      <c r="C44" s="69"/>
      <c r="D44" s="69"/>
      <c r="E44" s="69"/>
      <c r="F44" s="70">
        <f t="shared" si="0"/>
      </c>
    </row>
    <row r="45" spans="1:6" ht="12.75">
      <c r="A45" s="69" t="s">
        <v>336</v>
      </c>
      <c r="B45" s="71" t="s">
        <v>285</v>
      </c>
      <c r="C45" s="69">
        <v>500</v>
      </c>
      <c r="D45" s="69">
        <v>1140</v>
      </c>
      <c r="E45" s="69">
        <v>1104</v>
      </c>
      <c r="F45" s="70">
        <f t="shared" si="0"/>
        <v>0.968421052631579</v>
      </c>
    </row>
    <row r="46" spans="1:6" ht="12.75">
      <c r="A46" s="69" t="s">
        <v>337</v>
      </c>
      <c r="B46" s="71" t="s">
        <v>286</v>
      </c>
      <c r="C46" s="69">
        <v>910</v>
      </c>
      <c r="D46" s="69">
        <v>690</v>
      </c>
      <c r="E46" s="69">
        <v>633</v>
      </c>
      <c r="F46" s="70">
        <f t="shared" si="0"/>
        <v>0.9173913043478261</v>
      </c>
    </row>
    <row r="47" spans="1:6" ht="12.75">
      <c r="A47" s="69" t="s">
        <v>338</v>
      </c>
      <c r="B47" s="72" t="s">
        <v>287</v>
      </c>
      <c r="C47" s="72">
        <f>SUM(C43:C46)</f>
        <v>2260</v>
      </c>
      <c r="D47" s="72">
        <f>SUM(D43:D46)</f>
        <v>2786</v>
      </c>
      <c r="E47" s="72">
        <f>SUM(E43:E46)</f>
        <v>2472</v>
      </c>
      <c r="F47" s="73">
        <f t="shared" si="0"/>
        <v>0.8872936109117013</v>
      </c>
    </row>
    <row r="48" spans="1:6" ht="12.75">
      <c r="A48" s="69" t="s">
        <v>339</v>
      </c>
      <c r="B48" s="71" t="s">
        <v>288</v>
      </c>
      <c r="C48" s="69">
        <v>1810</v>
      </c>
      <c r="D48" s="69">
        <v>1810</v>
      </c>
      <c r="E48" s="69">
        <v>1223</v>
      </c>
      <c r="F48" s="75">
        <f t="shared" si="0"/>
        <v>0.6756906077348066</v>
      </c>
    </row>
    <row r="49" spans="1:6" ht="12.75">
      <c r="A49" s="69" t="s">
        <v>340</v>
      </c>
      <c r="B49" s="71" t="s">
        <v>289</v>
      </c>
      <c r="C49" s="69"/>
      <c r="D49" s="69"/>
      <c r="E49" s="69"/>
      <c r="F49" s="75">
        <f t="shared" si="0"/>
      </c>
    </row>
    <row r="50" spans="1:6" ht="12.75">
      <c r="A50" s="69" t="s">
        <v>341</v>
      </c>
      <c r="B50" s="87" t="s">
        <v>290</v>
      </c>
      <c r="C50" s="88">
        <f>SUM(C20,C24,C37,C38,C42,C5,C48,C47)</f>
        <v>122977</v>
      </c>
      <c r="D50" s="88">
        <f>SUM(D20,D24,D37,D38,D42,D5,D48,D47)</f>
        <v>134523</v>
      </c>
      <c r="E50" s="88">
        <f>SUM(E20,E24,E37,E38,E42,E5,E48,E47)</f>
        <v>136134</v>
      </c>
      <c r="F50" s="89">
        <f t="shared" si="0"/>
        <v>1.0119756472870811</v>
      </c>
    </row>
    <row r="51" spans="1:6" ht="12.75">
      <c r="A51" s="69" t="s">
        <v>342</v>
      </c>
      <c r="B51" s="93"/>
      <c r="C51" s="93"/>
      <c r="D51" s="93"/>
      <c r="E51" s="93"/>
      <c r="F51" s="76"/>
    </row>
    <row r="52" spans="1:6" ht="12.75">
      <c r="A52" s="69" t="s">
        <v>343</v>
      </c>
      <c r="B52" s="93"/>
      <c r="C52" s="93"/>
      <c r="D52" s="93"/>
      <c r="E52" s="93"/>
      <c r="F52" s="76"/>
    </row>
    <row r="53" spans="1:6" ht="12.75">
      <c r="A53" s="69" t="s">
        <v>344</v>
      </c>
      <c r="B53" s="93"/>
      <c r="C53" s="93"/>
      <c r="D53" s="93"/>
      <c r="E53" s="93"/>
      <c r="F53" s="76"/>
    </row>
    <row r="54" spans="1:6" ht="12.75">
      <c r="A54" s="69" t="s">
        <v>345</v>
      </c>
      <c r="B54" s="93"/>
      <c r="C54" s="93"/>
      <c r="D54" s="93"/>
      <c r="E54" s="93"/>
      <c r="F54" s="76"/>
    </row>
    <row r="55" spans="1:6" ht="12.75">
      <c r="A55" s="69" t="s">
        <v>346</v>
      </c>
      <c r="B55" s="93"/>
      <c r="C55" s="93"/>
      <c r="D55" s="93"/>
      <c r="E55" s="93"/>
      <c r="F55" s="76"/>
    </row>
    <row r="56" spans="1:6" ht="12.75">
      <c r="A56" s="69" t="s">
        <v>347</v>
      </c>
      <c r="B56" s="90" t="s">
        <v>291</v>
      </c>
      <c r="C56" s="91"/>
      <c r="D56" s="91">
        <v>67</v>
      </c>
      <c r="E56" s="91">
        <v>67</v>
      </c>
      <c r="F56" s="92">
        <f t="shared" si="0"/>
        <v>1</v>
      </c>
    </row>
    <row r="57" spans="1:6" ht="12.75">
      <c r="A57" s="69" t="s">
        <v>348</v>
      </c>
      <c r="B57" s="71" t="s">
        <v>292</v>
      </c>
      <c r="C57" s="69"/>
      <c r="D57" s="69"/>
      <c r="E57" s="69"/>
      <c r="F57" s="76">
        <f t="shared" si="0"/>
      </c>
    </row>
    <row r="58" spans="1:6" ht="12.75">
      <c r="A58" s="69" t="s">
        <v>349</v>
      </c>
      <c r="B58" s="71" t="s">
        <v>293</v>
      </c>
      <c r="C58" s="69"/>
      <c r="D58" s="69"/>
      <c r="E58" s="69"/>
      <c r="F58" s="76">
        <f t="shared" si="0"/>
      </c>
    </row>
    <row r="59" spans="1:6" ht="12.75">
      <c r="A59" s="69" t="s">
        <v>350</v>
      </c>
      <c r="B59" s="71" t="s">
        <v>294</v>
      </c>
      <c r="C59" s="69"/>
      <c r="D59" s="69"/>
      <c r="E59" s="69"/>
      <c r="F59" s="76">
        <f t="shared" si="0"/>
      </c>
    </row>
    <row r="60" spans="1:6" ht="12.75">
      <c r="A60" s="69" t="s">
        <v>351</v>
      </c>
      <c r="B60" s="71" t="s">
        <v>295</v>
      </c>
      <c r="C60" s="69"/>
      <c r="D60" s="69"/>
      <c r="E60" s="69"/>
      <c r="F60" s="76">
        <f t="shared" si="0"/>
      </c>
    </row>
    <row r="61" spans="1:6" ht="12.75">
      <c r="A61" s="69" t="s">
        <v>352</v>
      </c>
      <c r="B61" s="71" t="s">
        <v>296</v>
      </c>
      <c r="C61" s="69"/>
      <c r="D61" s="69"/>
      <c r="E61" s="69"/>
      <c r="F61" s="76">
        <f t="shared" si="0"/>
      </c>
    </row>
    <row r="62" spans="1:6" ht="12.75">
      <c r="A62" s="69" t="s">
        <v>353</v>
      </c>
      <c r="B62" s="71" t="s">
        <v>297</v>
      </c>
      <c r="C62" s="69"/>
      <c r="D62" s="69"/>
      <c r="E62" s="69"/>
      <c r="F62" s="76">
        <f t="shared" si="0"/>
      </c>
    </row>
    <row r="63" spans="1:6" ht="12.75">
      <c r="A63" s="69" t="s">
        <v>354</v>
      </c>
      <c r="B63" s="72" t="s">
        <v>298</v>
      </c>
      <c r="C63" s="72">
        <f>SUM(C56:C62)</f>
        <v>0</v>
      </c>
      <c r="D63" s="72">
        <f>SUM(D56:D62)</f>
        <v>67</v>
      </c>
      <c r="E63" s="72">
        <f>SUM(E56:E62)</f>
        <v>67</v>
      </c>
      <c r="F63" s="73">
        <f t="shared" si="0"/>
        <v>1</v>
      </c>
    </row>
    <row r="64" spans="1:6" ht="12.75">
      <c r="A64" s="69" t="s">
        <v>355</v>
      </c>
      <c r="B64" s="71" t="s">
        <v>299</v>
      </c>
      <c r="C64" s="69"/>
      <c r="D64" s="69"/>
      <c r="E64" s="69"/>
      <c r="F64" s="76">
        <f t="shared" si="0"/>
      </c>
    </row>
    <row r="65" spans="1:6" ht="12.75">
      <c r="A65" s="69" t="s">
        <v>356</v>
      </c>
      <c r="B65" s="71" t="s">
        <v>309</v>
      </c>
      <c r="C65" s="69">
        <v>660</v>
      </c>
      <c r="D65" s="69">
        <v>593</v>
      </c>
      <c r="E65" s="69">
        <v>478</v>
      </c>
      <c r="F65" s="76">
        <f t="shared" si="0"/>
        <v>0.806070826306914</v>
      </c>
    </row>
    <row r="66" spans="1:6" ht="12.75">
      <c r="A66" s="69" t="s">
        <v>357</v>
      </c>
      <c r="B66" s="71" t="s">
        <v>300</v>
      </c>
      <c r="C66" s="69">
        <v>2515</v>
      </c>
      <c r="D66" s="69">
        <v>2510</v>
      </c>
      <c r="E66" s="69">
        <v>779</v>
      </c>
      <c r="F66" s="76">
        <f t="shared" si="0"/>
        <v>0.3103585657370518</v>
      </c>
    </row>
    <row r="67" spans="1:6" ht="12.75">
      <c r="A67" s="69" t="s">
        <v>358</v>
      </c>
      <c r="B67" s="72" t="s">
        <v>301</v>
      </c>
      <c r="C67" s="72">
        <f>SUM(C64:C66)</f>
        <v>3175</v>
      </c>
      <c r="D67" s="72">
        <f>SUM(D64:D66)</f>
        <v>3103</v>
      </c>
      <c r="E67" s="72">
        <f>SUM(E64:E66)</f>
        <v>1257</v>
      </c>
      <c r="F67" s="73">
        <f t="shared" si="0"/>
        <v>0.4050918466000645</v>
      </c>
    </row>
    <row r="68" spans="1:6" ht="12.75">
      <c r="A68" s="69" t="s">
        <v>359</v>
      </c>
      <c r="B68" s="71" t="s">
        <v>302</v>
      </c>
      <c r="C68" s="69">
        <v>7000</v>
      </c>
      <c r="D68" s="69">
        <v>7000</v>
      </c>
      <c r="E68" s="69">
        <v>4466</v>
      </c>
      <c r="F68" s="76">
        <f t="shared" si="0"/>
        <v>0.638</v>
      </c>
    </row>
    <row r="69" spans="1:6" ht="12.75">
      <c r="A69" s="69" t="s">
        <v>360</v>
      </c>
      <c r="B69" s="71" t="s">
        <v>303</v>
      </c>
      <c r="C69" s="69"/>
      <c r="D69" s="69"/>
      <c r="E69" s="69"/>
      <c r="F69" s="76">
        <f t="shared" si="0"/>
      </c>
    </row>
    <row r="70" spans="1:6" ht="12.75">
      <c r="A70" s="69" t="s">
        <v>361</v>
      </c>
      <c r="B70" s="72" t="s">
        <v>304</v>
      </c>
      <c r="C70" s="72">
        <f>SUM(C68:C69)</f>
        <v>7000</v>
      </c>
      <c r="D70" s="72">
        <f>SUM(D68:D69)</f>
        <v>7000</v>
      </c>
      <c r="E70" s="72">
        <f>SUM(E68:E69)</f>
        <v>4466</v>
      </c>
      <c r="F70" s="73">
        <f t="shared" si="0"/>
        <v>0.638</v>
      </c>
    </row>
    <row r="71" spans="1:6" ht="12.75">
      <c r="A71" s="69" t="s">
        <v>362</v>
      </c>
      <c r="B71" s="71" t="s">
        <v>305</v>
      </c>
      <c r="C71" s="69"/>
      <c r="D71" s="69"/>
      <c r="E71" s="69">
        <v>12</v>
      </c>
      <c r="F71" s="76">
        <f t="shared" si="0"/>
      </c>
    </row>
    <row r="72" spans="1:6" ht="12.75">
      <c r="A72" s="69" t="s">
        <v>363</v>
      </c>
      <c r="B72" s="72" t="s">
        <v>306</v>
      </c>
      <c r="C72" s="72">
        <f>SUM(C70,C67,C63)</f>
        <v>10175</v>
      </c>
      <c r="D72" s="72">
        <f>SUM(D70,D67,D63)</f>
        <v>10170</v>
      </c>
      <c r="E72" s="72">
        <f>SUM(E70,E67,E63,E71)</f>
        <v>5802</v>
      </c>
      <c r="F72" s="73">
        <f>IF(D72&lt;&gt;0,E72/D72,"")</f>
        <v>0.5705014749262537</v>
      </c>
    </row>
    <row r="73" spans="1:6" ht="12.75">
      <c r="A73" s="69" t="s">
        <v>364</v>
      </c>
      <c r="B73" s="72" t="s">
        <v>307</v>
      </c>
      <c r="C73" s="72">
        <f>SUM(C50+C72)</f>
        <v>133152</v>
      </c>
      <c r="D73" s="72">
        <f>SUM(D50+D72)</f>
        <v>144693</v>
      </c>
      <c r="E73" s="72">
        <f>SUM(E50+E72)</f>
        <v>141936</v>
      </c>
      <c r="F73" s="73">
        <f>IF(D73&lt;&gt;0,E73/D73,"")</f>
        <v>0.9809458646928324</v>
      </c>
    </row>
  </sheetData>
  <sheetProtection/>
  <mergeCells count="4">
    <mergeCell ref="B3:F4"/>
    <mergeCell ref="A6:A7"/>
    <mergeCell ref="E1:F1"/>
    <mergeCell ref="C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showGridLines="0" tabSelected="1" zoomScalePageLayoutView="0" workbookViewId="0" topLeftCell="A23">
      <selection activeCell="F48" sqref="F48"/>
    </sheetView>
  </sheetViews>
  <sheetFormatPr defaultColWidth="11.7109375" defaultRowHeight="12.75"/>
  <cols>
    <col min="1" max="1" width="3.7109375" style="22" customWidth="1"/>
    <col min="2" max="2" width="39.57421875" style="1" customWidth="1"/>
    <col min="3" max="5" width="12.7109375" style="1" customWidth="1"/>
    <col min="6" max="6" width="9.421875" style="23" customWidth="1"/>
    <col min="7" max="16384" width="11.7109375" style="1" customWidth="1"/>
  </cols>
  <sheetData>
    <row r="1" spans="5:6" ht="12.75">
      <c r="E1" s="115" t="s">
        <v>428</v>
      </c>
      <c r="F1" s="123"/>
    </row>
    <row r="2" spans="3:6" ht="12.75">
      <c r="C2" s="115" t="s">
        <v>429</v>
      </c>
      <c r="D2" s="115"/>
      <c r="E2" s="115"/>
      <c r="F2" s="123"/>
    </row>
    <row r="3" spans="2:5" ht="12.75">
      <c r="B3" s="121" t="s">
        <v>0</v>
      </c>
      <c r="C3" s="121"/>
      <c r="D3" s="121"/>
      <c r="E3" s="121"/>
    </row>
    <row r="4" spans="2:5" ht="12.75">
      <c r="B4" s="121" t="s">
        <v>179</v>
      </c>
      <c r="C4" s="121"/>
      <c r="D4" s="121"/>
      <c r="E4" s="121"/>
    </row>
    <row r="5" ht="12.75">
      <c r="F5" t="s">
        <v>402</v>
      </c>
    </row>
    <row r="6" spans="1:6" ht="38.25">
      <c r="A6" s="126" t="s">
        <v>418</v>
      </c>
      <c r="B6" s="3" t="s">
        <v>180</v>
      </c>
      <c r="C6" s="2" t="s">
        <v>4</v>
      </c>
      <c r="D6" s="2" t="s">
        <v>5</v>
      </c>
      <c r="E6" s="4" t="s">
        <v>6</v>
      </c>
      <c r="F6" s="5" t="s">
        <v>7</v>
      </c>
    </row>
    <row r="7" spans="1:6" ht="12.75">
      <c r="A7" s="127"/>
      <c r="B7" s="107" t="s">
        <v>311</v>
      </c>
      <c r="C7" s="105" t="s">
        <v>312</v>
      </c>
      <c r="D7" s="105" t="s">
        <v>313</v>
      </c>
      <c r="E7" s="105" t="s">
        <v>314</v>
      </c>
      <c r="F7" s="106" t="s">
        <v>419</v>
      </c>
    </row>
    <row r="8" spans="1:6" ht="12.75">
      <c r="A8" s="82" t="s">
        <v>47</v>
      </c>
      <c r="B8" s="12" t="s">
        <v>37</v>
      </c>
      <c r="C8" s="10"/>
      <c r="D8" s="10"/>
      <c r="E8" s="10"/>
      <c r="F8" s="26"/>
    </row>
    <row r="9" spans="1:6" ht="12.75">
      <c r="A9" s="82" t="s">
        <v>49</v>
      </c>
      <c r="B9" s="12" t="s">
        <v>180</v>
      </c>
      <c r="C9" s="10"/>
      <c r="D9" s="10"/>
      <c r="E9" s="10"/>
      <c r="F9" s="26"/>
    </row>
    <row r="10" spans="1:6" ht="12.75">
      <c r="A10" s="82" t="s">
        <v>76</v>
      </c>
      <c r="B10" s="9" t="s">
        <v>181</v>
      </c>
      <c r="C10" s="10">
        <v>880</v>
      </c>
      <c r="D10" s="10">
        <v>880</v>
      </c>
      <c r="E10" s="10">
        <v>692</v>
      </c>
      <c r="F10" s="11">
        <f>E10/D10</f>
        <v>0.7863636363636364</v>
      </c>
    </row>
    <row r="11" spans="1:6" ht="12.75">
      <c r="A11" s="82" t="s">
        <v>78</v>
      </c>
      <c r="B11" s="9" t="s">
        <v>182</v>
      </c>
      <c r="C11" s="10">
        <v>860</v>
      </c>
      <c r="D11" s="10">
        <v>860</v>
      </c>
      <c r="E11" s="10">
        <v>785</v>
      </c>
      <c r="F11" s="11">
        <f>E11/D11</f>
        <v>0.9127906976744186</v>
      </c>
    </row>
    <row r="12" spans="1:6" ht="12.75">
      <c r="A12" s="82" t="s">
        <v>90</v>
      </c>
      <c r="B12" s="9" t="s">
        <v>183</v>
      </c>
      <c r="C12" s="10">
        <v>1500</v>
      </c>
      <c r="D12" s="10">
        <v>1500</v>
      </c>
      <c r="E12" s="10">
        <v>1492</v>
      </c>
      <c r="F12" s="11">
        <f>E12/D12</f>
        <v>0.9946666666666667</v>
      </c>
    </row>
    <row r="13" spans="1:6" ht="12.75">
      <c r="A13" s="82" t="s">
        <v>138</v>
      </c>
      <c r="B13" s="9" t="s">
        <v>184</v>
      </c>
      <c r="C13" s="10">
        <v>1700</v>
      </c>
      <c r="D13" s="10">
        <v>1700</v>
      </c>
      <c r="E13" s="10">
        <v>1700</v>
      </c>
      <c r="F13" s="11">
        <f>E13/D13</f>
        <v>1</v>
      </c>
    </row>
    <row r="14" spans="1:6" ht="12.75">
      <c r="A14" s="82" t="s">
        <v>140</v>
      </c>
      <c r="B14" s="39" t="s">
        <v>13</v>
      </c>
      <c r="C14" s="18">
        <f>SUM(C10:C13)</f>
        <v>4940</v>
      </c>
      <c r="D14" s="18">
        <f>SUM(D10:D13)</f>
        <v>4940</v>
      </c>
      <c r="E14" s="18">
        <f>SUM(E10:E13)</f>
        <v>4669</v>
      </c>
      <c r="F14" s="19">
        <f>E14/D14</f>
        <v>0.9451417004048583</v>
      </c>
    </row>
    <row r="15" spans="1:6" ht="12.75">
      <c r="A15" s="82" t="s">
        <v>142</v>
      </c>
      <c r="B15" s="45"/>
      <c r="C15" s="46"/>
      <c r="D15" s="46"/>
      <c r="E15" s="46"/>
      <c r="F15" s="11"/>
    </row>
    <row r="16" spans="1:6" ht="12.75">
      <c r="A16" s="82" t="s">
        <v>144</v>
      </c>
      <c r="B16" s="12" t="s">
        <v>185</v>
      </c>
      <c r="C16" s="10"/>
      <c r="D16" s="10"/>
      <c r="E16" s="10"/>
      <c r="F16" s="11"/>
    </row>
    <row r="17" spans="1:6" ht="12.75">
      <c r="A17" s="82" t="s">
        <v>146</v>
      </c>
      <c r="B17" s="9" t="s">
        <v>186</v>
      </c>
      <c r="C17" s="10">
        <v>3300</v>
      </c>
      <c r="D17" s="10">
        <v>3300</v>
      </c>
      <c r="E17" s="10">
        <v>3458</v>
      </c>
      <c r="F17" s="11">
        <f aca="true" t="shared" si="0" ref="F17:F32">E17/D17</f>
        <v>1.0478787878787879</v>
      </c>
    </row>
    <row r="18" spans="1:6" ht="12.75">
      <c r="A18" s="82" t="s">
        <v>148</v>
      </c>
      <c r="B18" s="9" t="s">
        <v>187</v>
      </c>
      <c r="C18" s="10">
        <v>4700</v>
      </c>
      <c r="D18" s="10">
        <v>4700</v>
      </c>
      <c r="E18" s="10">
        <v>3201</v>
      </c>
      <c r="F18" s="11">
        <f t="shared" si="0"/>
        <v>0.681063829787234</v>
      </c>
    </row>
    <row r="19" spans="1:6" ht="12.75">
      <c r="A19" s="82" t="s">
        <v>150</v>
      </c>
      <c r="B19" s="9" t="s">
        <v>188</v>
      </c>
      <c r="C19" s="10">
        <v>610</v>
      </c>
      <c r="D19" s="10">
        <v>610</v>
      </c>
      <c r="E19" s="10">
        <v>406</v>
      </c>
      <c r="F19" s="11">
        <f t="shared" si="0"/>
        <v>0.6655737704918033</v>
      </c>
    </row>
    <row r="20" spans="1:6" ht="12.75">
      <c r="A20" s="82" t="s">
        <v>152</v>
      </c>
      <c r="B20" s="9" t="s">
        <v>189</v>
      </c>
      <c r="C20" s="10">
        <v>200</v>
      </c>
      <c r="D20" s="10">
        <v>200</v>
      </c>
      <c r="E20" s="10">
        <v>84</v>
      </c>
      <c r="F20" s="11">
        <f t="shared" si="0"/>
        <v>0.42</v>
      </c>
    </row>
    <row r="21" spans="1:6" ht="12.75">
      <c r="A21" s="82" t="s">
        <v>154</v>
      </c>
      <c r="B21" s="9" t="s">
        <v>190</v>
      </c>
      <c r="C21" s="10">
        <v>1000</v>
      </c>
      <c r="D21" s="10">
        <v>1000</v>
      </c>
      <c r="E21" s="10">
        <v>1700</v>
      </c>
      <c r="F21" s="11">
        <f t="shared" si="0"/>
        <v>1.7</v>
      </c>
    </row>
    <row r="22" spans="1:6" ht="12.75">
      <c r="A22" s="82" t="s">
        <v>156</v>
      </c>
      <c r="B22" s="9" t="s">
        <v>191</v>
      </c>
      <c r="C22" s="10">
        <v>200</v>
      </c>
      <c r="D22" s="10">
        <v>200</v>
      </c>
      <c r="E22" s="10">
        <v>200</v>
      </c>
      <c r="F22" s="11">
        <f t="shared" si="0"/>
        <v>1</v>
      </c>
    </row>
    <row r="23" spans="1:6" ht="12.75">
      <c r="A23" s="82" t="s">
        <v>158</v>
      </c>
      <c r="B23" s="9" t="s">
        <v>192</v>
      </c>
      <c r="C23" s="10">
        <v>100</v>
      </c>
      <c r="D23" s="10">
        <v>100</v>
      </c>
      <c r="E23" s="10">
        <v>100</v>
      </c>
      <c r="F23" s="11">
        <f t="shared" si="0"/>
        <v>1</v>
      </c>
    </row>
    <row r="24" spans="1:6" ht="12.75">
      <c r="A24" s="82" t="s">
        <v>160</v>
      </c>
      <c r="B24" s="9" t="s">
        <v>193</v>
      </c>
      <c r="C24" s="10">
        <v>80</v>
      </c>
      <c r="D24" s="10">
        <v>80</v>
      </c>
      <c r="E24" s="10">
        <v>70</v>
      </c>
      <c r="F24" s="11">
        <f t="shared" si="0"/>
        <v>0.875</v>
      </c>
    </row>
    <row r="25" spans="1:6" ht="12.75">
      <c r="A25" s="82" t="s">
        <v>316</v>
      </c>
      <c r="B25" s="9" t="s">
        <v>194</v>
      </c>
      <c r="C25" s="10">
        <v>200</v>
      </c>
      <c r="D25" s="10">
        <v>200</v>
      </c>
      <c r="E25" s="10">
        <v>125</v>
      </c>
      <c r="F25" s="11">
        <f t="shared" si="0"/>
        <v>0.625</v>
      </c>
    </row>
    <row r="26" spans="1:6" ht="12.75">
      <c r="A26" s="82" t="s">
        <v>317</v>
      </c>
      <c r="B26" s="9" t="s">
        <v>195</v>
      </c>
      <c r="C26" s="10">
        <v>300</v>
      </c>
      <c r="D26" s="10">
        <v>300</v>
      </c>
      <c r="E26" s="10">
        <v>0</v>
      </c>
      <c r="F26" s="11">
        <f t="shared" si="0"/>
        <v>0</v>
      </c>
    </row>
    <row r="27" spans="1:6" ht="12.75">
      <c r="A27" s="82" t="s">
        <v>318</v>
      </c>
      <c r="B27" s="9" t="s">
        <v>196</v>
      </c>
      <c r="C27" s="10">
        <v>100</v>
      </c>
      <c r="D27" s="10">
        <v>100</v>
      </c>
      <c r="E27" s="10">
        <v>105</v>
      </c>
      <c r="F27" s="11">
        <f t="shared" si="0"/>
        <v>1.05</v>
      </c>
    </row>
    <row r="28" spans="1:6" ht="12.75">
      <c r="A28" s="82" t="s">
        <v>319</v>
      </c>
      <c r="B28" s="9" t="s">
        <v>197</v>
      </c>
      <c r="C28" s="10">
        <v>200</v>
      </c>
      <c r="D28" s="10">
        <v>200</v>
      </c>
      <c r="E28" s="10">
        <v>200</v>
      </c>
      <c r="F28" s="11">
        <f t="shared" si="0"/>
        <v>1</v>
      </c>
    </row>
    <row r="29" spans="1:6" ht="12.75">
      <c r="A29" s="82" t="s">
        <v>320</v>
      </c>
      <c r="B29" s="9" t="s">
        <v>198</v>
      </c>
      <c r="C29" s="10">
        <v>50</v>
      </c>
      <c r="D29" s="10">
        <v>50</v>
      </c>
      <c r="E29" s="10">
        <v>50</v>
      </c>
      <c r="F29" s="11">
        <f t="shared" si="0"/>
        <v>1</v>
      </c>
    </row>
    <row r="30" spans="1:6" ht="12.75">
      <c r="A30" s="82" t="s">
        <v>321</v>
      </c>
      <c r="B30" s="9" t="s">
        <v>199</v>
      </c>
      <c r="C30" s="10">
        <v>500</v>
      </c>
      <c r="D30" s="10">
        <v>500</v>
      </c>
      <c r="E30" s="10">
        <v>629</v>
      </c>
      <c r="F30" s="11">
        <f t="shared" si="0"/>
        <v>1.258</v>
      </c>
    </row>
    <row r="31" spans="1:6" ht="12.75">
      <c r="A31" s="82" t="s">
        <v>322</v>
      </c>
      <c r="B31" s="39" t="s">
        <v>13</v>
      </c>
      <c r="C31" s="18">
        <f>SUM(C17:C30)</f>
        <v>11540</v>
      </c>
      <c r="D31" s="18">
        <f>SUM(D17:D30)</f>
        <v>11540</v>
      </c>
      <c r="E31" s="18">
        <f>SUM(E17:E30)</f>
        <v>10328</v>
      </c>
      <c r="F31" s="19">
        <f t="shared" si="0"/>
        <v>0.8949740034662045</v>
      </c>
    </row>
    <row r="32" spans="1:6" ht="12.75">
      <c r="A32" s="82" t="s">
        <v>323</v>
      </c>
      <c r="B32" s="39" t="s">
        <v>200</v>
      </c>
      <c r="C32" s="18">
        <f>C31+C14</f>
        <v>16480</v>
      </c>
      <c r="D32" s="18">
        <f>D31+D14</f>
        <v>16480</v>
      </c>
      <c r="E32" s="18">
        <f>E31+E14</f>
        <v>14997</v>
      </c>
      <c r="F32" s="19">
        <f t="shared" si="0"/>
        <v>0.9100121359223301</v>
      </c>
    </row>
    <row r="33" spans="1:6" ht="12.75">
      <c r="A33" s="82" t="s">
        <v>324</v>
      </c>
      <c r="B33" s="45"/>
      <c r="C33" s="46"/>
      <c r="D33" s="46"/>
      <c r="E33" s="46"/>
      <c r="F33" s="11"/>
    </row>
    <row r="34" spans="1:6" ht="12.75">
      <c r="A34" s="82" t="s">
        <v>325</v>
      </c>
      <c r="B34" s="12" t="s">
        <v>201</v>
      </c>
      <c r="C34" s="10"/>
      <c r="D34" s="10"/>
      <c r="E34" s="10"/>
      <c r="F34" s="11"/>
    </row>
    <row r="35" spans="1:6" ht="12.75">
      <c r="A35" s="82" t="s">
        <v>326</v>
      </c>
      <c r="B35" s="9" t="s">
        <v>202</v>
      </c>
      <c r="C35" s="10">
        <v>257</v>
      </c>
      <c r="D35" s="10">
        <v>257</v>
      </c>
      <c r="E35" s="10">
        <v>215</v>
      </c>
      <c r="F35" s="11">
        <f aca="true" t="shared" si="1" ref="F35:F45">E35/D35</f>
        <v>0.8365758754863813</v>
      </c>
    </row>
    <row r="36" spans="1:6" ht="12.75">
      <c r="A36" s="82" t="s">
        <v>327</v>
      </c>
      <c r="B36" s="9" t="s">
        <v>203</v>
      </c>
      <c r="C36" s="10">
        <v>2000</v>
      </c>
      <c r="D36" s="10">
        <v>2000</v>
      </c>
      <c r="E36" s="10">
        <v>600</v>
      </c>
      <c r="F36" s="11">
        <f t="shared" si="1"/>
        <v>0.3</v>
      </c>
    </row>
    <row r="37" spans="1:6" ht="12.75">
      <c r="A37" s="82" t="s">
        <v>328</v>
      </c>
      <c r="B37" s="9" t="s">
        <v>204</v>
      </c>
      <c r="C37" s="10">
        <v>1092</v>
      </c>
      <c r="D37" s="10">
        <v>1092</v>
      </c>
      <c r="E37" s="10">
        <v>1090</v>
      </c>
      <c r="F37" s="11">
        <f t="shared" si="1"/>
        <v>0.9981684981684982</v>
      </c>
    </row>
    <row r="38" spans="1:6" ht="12.75">
      <c r="A38" s="82" t="s">
        <v>329</v>
      </c>
      <c r="B38" s="9" t="s">
        <v>205</v>
      </c>
      <c r="C38" s="10">
        <v>806</v>
      </c>
      <c r="D38" s="10">
        <v>806</v>
      </c>
      <c r="E38" s="10">
        <v>805</v>
      </c>
      <c r="F38" s="11">
        <f t="shared" si="1"/>
        <v>0.9987593052109182</v>
      </c>
    </row>
    <row r="39" spans="1:6" ht="12.75">
      <c r="A39" s="82" t="s">
        <v>330</v>
      </c>
      <c r="B39" s="9" t="s">
        <v>206</v>
      </c>
      <c r="C39" s="10"/>
      <c r="D39" s="10">
        <v>378</v>
      </c>
      <c r="E39" s="10">
        <v>378</v>
      </c>
      <c r="F39" s="11">
        <f t="shared" si="1"/>
        <v>1</v>
      </c>
    </row>
    <row r="40" spans="1:6" ht="12.75">
      <c r="A40" s="82" t="s">
        <v>331</v>
      </c>
      <c r="B40" s="9" t="s">
        <v>207</v>
      </c>
      <c r="C40" s="10">
        <v>2000</v>
      </c>
      <c r="D40" s="10">
        <v>2000</v>
      </c>
      <c r="E40" s="10">
        <v>0</v>
      </c>
      <c r="F40" s="11">
        <f t="shared" si="1"/>
        <v>0</v>
      </c>
    </row>
    <row r="41" spans="1:6" ht="12.75">
      <c r="A41" s="82" t="s">
        <v>332</v>
      </c>
      <c r="B41" s="9" t="s">
        <v>208</v>
      </c>
      <c r="C41" s="10">
        <v>600</v>
      </c>
      <c r="D41" s="10">
        <v>600</v>
      </c>
      <c r="E41" s="10">
        <v>0</v>
      </c>
      <c r="F41" s="11">
        <f t="shared" si="1"/>
        <v>0</v>
      </c>
    </row>
    <row r="42" spans="1:6" ht="12.75">
      <c r="A42" s="82" t="s">
        <v>333</v>
      </c>
      <c r="B42" s="12" t="s">
        <v>13</v>
      </c>
      <c r="C42" s="13">
        <f>SUM(C35:C41)</f>
        <v>6755</v>
      </c>
      <c r="D42" s="13">
        <f>SUM(D35:D41)</f>
        <v>7133</v>
      </c>
      <c r="E42" s="13">
        <f>SUM(E35:E41)</f>
        <v>3088</v>
      </c>
      <c r="F42" s="15">
        <f t="shared" si="1"/>
        <v>0.43291742604794614</v>
      </c>
    </row>
    <row r="43" spans="1:6" ht="12.75">
      <c r="A43" s="82" t="s">
        <v>334</v>
      </c>
      <c r="B43" s="9" t="s">
        <v>209</v>
      </c>
      <c r="C43" s="10">
        <v>648</v>
      </c>
      <c r="D43" s="10">
        <v>648</v>
      </c>
      <c r="E43" s="10">
        <v>0</v>
      </c>
      <c r="F43" s="11">
        <f t="shared" si="1"/>
        <v>0</v>
      </c>
    </row>
    <row r="44" spans="1:6" ht="12.75">
      <c r="A44" s="82" t="s">
        <v>335</v>
      </c>
      <c r="B44" s="9" t="s">
        <v>210</v>
      </c>
      <c r="C44" s="10">
        <v>8600</v>
      </c>
      <c r="D44" s="10">
        <v>8600</v>
      </c>
      <c r="E44" s="10">
        <v>8600</v>
      </c>
      <c r="F44" s="11">
        <f t="shared" si="1"/>
        <v>1</v>
      </c>
    </row>
    <row r="45" spans="1:6" ht="12.75">
      <c r="A45" s="82" t="s">
        <v>336</v>
      </c>
      <c r="B45" s="39" t="s">
        <v>13</v>
      </c>
      <c r="C45" s="18">
        <f>SUM(C42:C44)</f>
        <v>16003</v>
      </c>
      <c r="D45" s="18">
        <v>16381</v>
      </c>
      <c r="E45" s="18">
        <v>11688</v>
      </c>
      <c r="F45" s="64">
        <f t="shared" si="1"/>
        <v>0.7135095537512972</v>
      </c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</sheetData>
  <sheetProtection selectLockedCells="1" selectUnlockedCells="1"/>
  <mergeCells count="5">
    <mergeCell ref="B3:E3"/>
    <mergeCell ref="B4:E4"/>
    <mergeCell ref="A6:A7"/>
    <mergeCell ref="E1:F1"/>
    <mergeCell ref="C2:F2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PageLayoutView="0" workbookViewId="0" topLeftCell="A1">
      <selection activeCell="J7" sqref="J7"/>
    </sheetView>
  </sheetViews>
  <sheetFormatPr defaultColWidth="11.7109375" defaultRowHeight="12.75"/>
  <cols>
    <col min="1" max="1" width="5.57421875" style="47" customWidth="1"/>
    <col min="2" max="2" width="38.28125" style="48" customWidth="1"/>
    <col min="3" max="3" width="11.421875" style="48" customWidth="1"/>
    <col min="4" max="4" width="13.140625" style="48" customWidth="1"/>
    <col min="5" max="5" width="12.140625" style="48" customWidth="1"/>
    <col min="6" max="6" width="9.7109375" style="49" customWidth="1"/>
    <col min="7" max="16384" width="11.7109375" style="48" customWidth="1"/>
  </cols>
  <sheetData>
    <row r="1" spans="5:6" ht="12.75">
      <c r="E1" s="130" t="s">
        <v>430</v>
      </c>
      <c r="F1" s="131"/>
    </row>
    <row r="2" ht="12.75">
      <c r="C2" s="48" t="s">
        <v>431</v>
      </c>
    </row>
    <row r="3" spans="1:5" ht="12.75">
      <c r="A3" s="121" t="s">
        <v>0</v>
      </c>
      <c r="B3" s="121"/>
      <c r="C3" s="121"/>
      <c r="D3" s="121"/>
      <c r="E3" s="121"/>
    </row>
    <row r="4" spans="1:5" ht="12.75">
      <c r="A4" s="121" t="s">
        <v>211</v>
      </c>
      <c r="B4" s="121"/>
      <c r="C4" s="121"/>
      <c r="D4" s="121"/>
      <c r="E4" s="121"/>
    </row>
    <row r="5" spans="1:6" ht="12.75">
      <c r="A5" s="50"/>
      <c r="B5" s="51"/>
      <c r="C5" s="52"/>
      <c r="D5" s="52"/>
      <c r="E5" s="52"/>
      <c r="F5" t="s">
        <v>402</v>
      </c>
    </row>
    <row r="6" spans="1:6" ht="38.25">
      <c r="A6" s="128" t="s">
        <v>2</v>
      </c>
      <c r="B6" s="111" t="s">
        <v>212</v>
      </c>
      <c r="C6" s="112" t="s">
        <v>4</v>
      </c>
      <c r="D6" s="112" t="s">
        <v>5</v>
      </c>
      <c r="E6" s="113" t="s">
        <v>6</v>
      </c>
      <c r="F6" s="114" t="s">
        <v>7</v>
      </c>
    </row>
    <row r="7" spans="1:6" ht="12.75">
      <c r="A7" s="129"/>
      <c r="B7" s="104" t="s">
        <v>311</v>
      </c>
      <c r="C7" s="105" t="s">
        <v>312</v>
      </c>
      <c r="D7" s="105" t="s">
        <v>313</v>
      </c>
      <c r="E7" s="105" t="s">
        <v>314</v>
      </c>
      <c r="F7" s="106" t="s">
        <v>419</v>
      </c>
    </row>
    <row r="8" spans="1:6" ht="12.75">
      <c r="A8" s="34" t="s">
        <v>47</v>
      </c>
      <c r="B8" s="53" t="s">
        <v>39</v>
      </c>
      <c r="C8" s="54"/>
      <c r="D8" s="54"/>
      <c r="E8" s="54"/>
      <c r="F8" s="26"/>
    </row>
    <row r="9" spans="1:6" ht="12.75">
      <c r="A9" s="55" t="s">
        <v>49</v>
      </c>
      <c r="B9" s="53" t="s">
        <v>213</v>
      </c>
      <c r="C9" s="37"/>
      <c r="D9" s="37"/>
      <c r="E9" s="37"/>
      <c r="F9" s="26"/>
    </row>
    <row r="10" spans="1:6" ht="12.75">
      <c r="A10" s="34" t="s">
        <v>76</v>
      </c>
      <c r="B10" s="56" t="s">
        <v>214</v>
      </c>
      <c r="C10" s="57">
        <v>2000</v>
      </c>
      <c r="D10" s="57">
        <v>0</v>
      </c>
      <c r="E10" s="57">
        <v>0</v>
      </c>
      <c r="F10" s="11"/>
    </row>
    <row r="11" spans="1:6" ht="12.75">
      <c r="A11" s="55" t="s">
        <v>78</v>
      </c>
      <c r="B11" s="56" t="s">
        <v>215</v>
      </c>
      <c r="C11" s="57">
        <v>500</v>
      </c>
      <c r="D11" s="57">
        <v>0</v>
      </c>
      <c r="E11" s="57">
        <v>0</v>
      </c>
      <c r="F11" s="11"/>
    </row>
    <row r="12" spans="1:6" ht="12.75">
      <c r="A12" s="34" t="s">
        <v>90</v>
      </c>
      <c r="B12" s="58" t="s">
        <v>216</v>
      </c>
      <c r="C12" s="57">
        <v>1218</v>
      </c>
      <c r="D12" s="57">
        <v>1518</v>
      </c>
      <c r="E12" s="57">
        <v>1518</v>
      </c>
      <c r="F12" s="11">
        <f>E12/D12</f>
        <v>1</v>
      </c>
    </row>
    <row r="13" spans="1:6" ht="12.75">
      <c r="A13" s="55" t="s">
        <v>138</v>
      </c>
      <c r="B13" s="56" t="s">
        <v>217</v>
      </c>
      <c r="C13" s="57">
        <v>10000</v>
      </c>
      <c r="D13" s="57">
        <v>0</v>
      </c>
      <c r="E13" s="57">
        <v>0</v>
      </c>
      <c r="F13" s="11"/>
    </row>
    <row r="14" spans="1:6" ht="12.75">
      <c r="A14" s="34" t="s">
        <v>140</v>
      </c>
      <c r="B14" s="56" t="s">
        <v>218</v>
      </c>
      <c r="C14" s="57"/>
      <c r="D14" s="57">
        <v>0</v>
      </c>
      <c r="E14" s="57">
        <v>0</v>
      </c>
      <c r="F14" s="11"/>
    </row>
    <row r="15" spans="1:6" ht="12.75">
      <c r="A15" s="55" t="s">
        <v>142</v>
      </c>
      <c r="B15" s="56" t="s">
        <v>219</v>
      </c>
      <c r="C15" s="57"/>
      <c r="D15" s="57">
        <v>7728</v>
      </c>
      <c r="E15" s="57">
        <v>7728</v>
      </c>
      <c r="F15" s="11">
        <f>E15/D15</f>
        <v>1</v>
      </c>
    </row>
    <row r="16" spans="1:6" ht="12.75">
      <c r="A16" s="34" t="s">
        <v>144</v>
      </c>
      <c r="B16" s="56" t="s">
        <v>220</v>
      </c>
      <c r="C16" s="57"/>
      <c r="D16" s="57">
        <v>4079</v>
      </c>
      <c r="E16" s="57">
        <v>4079</v>
      </c>
      <c r="F16" s="11">
        <f>E16/D16</f>
        <v>1</v>
      </c>
    </row>
    <row r="17" spans="1:6" ht="12.75">
      <c r="A17" s="55" t="s">
        <v>146</v>
      </c>
      <c r="B17" s="56" t="s">
        <v>221</v>
      </c>
      <c r="C17" s="57"/>
      <c r="D17" s="57">
        <v>771</v>
      </c>
      <c r="E17" s="57">
        <v>771</v>
      </c>
      <c r="F17" s="11">
        <f>E17/D17</f>
        <v>1</v>
      </c>
    </row>
    <row r="18" spans="1:6" ht="12.75">
      <c r="A18" s="34" t="s">
        <v>148</v>
      </c>
      <c r="B18" s="56" t="s">
        <v>222</v>
      </c>
      <c r="C18" s="57"/>
      <c r="D18" s="57">
        <v>13396</v>
      </c>
      <c r="E18" s="57">
        <v>13396</v>
      </c>
      <c r="F18" s="11">
        <f>E18/D18</f>
        <v>1</v>
      </c>
    </row>
    <row r="19" spans="1:6" ht="12.75">
      <c r="A19" s="55" t="s">
        <v>150</v>
      </c>
      <c r="B19" s="56" t="s">
        <v>223</v>
      </c>
      <c r="C19" s="57">
        <v>4000</v>
      </c>
      <c r="D19" s="57">
        <v>0</v>
      </c>
      <c r="E19" s="57">
        <v>0</v>
      </c>
      <c r="F19" s="11"/>
    </row>
    <row r="20" spans="1:6" ht="12.75">
      <c r="A20" s="34" t="s">
        <v>152</v>
      </c>
      <c r="B20" s="56" t="s">
        <v>224</v>
      </c>
      <c r="C20" s="57">
        <v>37800</v>
      </c>
      <c r="D20" s="57">
        <v>37800</v>
      </c>
      <c r="E20" s="57">
        <v>37800</v>
      </c>
      <c r="F20" s="11">
        <f>E20/D20</f>
        <v>1</v>
      </c>
    </row>
    <row r="21" spans="1:6" ht="12.75">
      <c r="A21" s="55" t="s">
        <v>154</v>
      </c>
      <c r="B21" s="56" t="s">
        <v>225</v>
      </c>
      <c r="C21" s="57">
        <v>1638</v>
      </c>
      <c r="D21" s="57">
        <v>1733</v>
      </c>
      <c r="E21" s="57">
        <v>1733</v>
      </c>
      <c r="F21" s="11">
        <f>E21/D21</f>
        <v>1</v>
      </c>
    </row>
    <row r="22" spans="1:6" ht="12.75">
      <c r="A22" s="34" t="s">
        <v>156</v>
      </c>
      <c r="B22" s="56" t="s">
        <v>226</v>
      </c>
      <c r="C22" s="57">
        <v>4224</v>
      </c>
      <c r="D22" s="57">
        <v>3804</v>
      </c>
      <c r="E22" s="57">
        <v>3804</v>
      </c>
      <c r="F22" s="11">
        <f>E22/D22</f>
        <v>1</v>
      </c>
    </row>
    <row r="23" spans="1:6" ht="12.75">
      <c r="A23" s="55" t="s">
        <v>158</v>
      </c>
      <c r="B23" s="56" t="s">
        <v>227</v>
      </c>
      <c r="C23" s="57">
        <v>180</v>
      </c>
      <c r="D23" s="57">
        <v>180</v>
      </c>
      <c r="E23" s="57">
        <v>180</v>
      </c>
      <c r="F23" s="11">
        <f>E23/D23</f>
        <v>1</v>
      </c>
    </row>
    <row r="24" spans="1:6" ht="12.75">
      <c r="A24" s="34" t="s">
        <v>160</v>
      </c>
      <c r="B24" s="56" t="s">
        <v>228</v>
      </c>
      <c r="C24" s="57">
        <v>180</v>
      </c>
      <c r="D24" s="57">
        <v>180</v>
      </c>
      <c r="E24" s="57">
        <v>180</v>
      </c>
      <c r="F24" s="11">
        <f>E24/D24</f>
        <v>1</v>
      </c>
    </row>
    <row r="25" spans="1:6" ht="12.75">
      <c r="A25" s="55" t="s">
        <v>316</v>
      </c>
      <c r="B25" s="56" t="s">
        <v>229</v>
      </c>
      <c r="C25" s="57">
        <v>400</v>
      </c>
      <c r="D25" s="57">
        <v>0</v>
      </c>
      <c r="E25" s="57">
        <v>0</v>
      </c>
      <c r="F25" s="11"/>
    </row>
    <row r="26" spans="1:6" ht="12.75">
      <c r="A26" s="34" t="s">
        <v>317</v>
      </c>
      <c r="B26" s="56" t="s">
        <v>230</v>
      </c>
      <c r="C26" s="57">
        <v>2000</v>
      </c>
      <c r="D26" s="57">
        <v>2906</v>
      </c>
      <c r="E26" s="57">
        <v>2906</v>
      </c>
      <c r="F26" s="11">
        <f aca="true" t="shared" si="0" ref="F26:F42">E26/D26</f>
        <v>1</v>
      </c>
    </row>
    <row r="27" spans="1:6" ht="12.75">
      <c r="A27" s="55" t="s">
        <v>318</v>
      </c>
      <c r="B27" s="56" t="s">
        <v>231</v>
      </c>
      <c r="C27" s="57"/>
      <c r="D27" s="57">
        <v>4403</v>
      </c>
      <c r="E27" s="57">
        <v>4403</v>
      </c>
      <c r="F27" s="11">
        <f t="shared" si="0"/>
        <v>1</v>
      </c>
    </row>
    <row r="28" spans="1:6" ht="12.75">
      <c r="A28" s="34" t="s">
        <v>319</v>
      </c>
      <c r="B28" s="56" t="s">
        <v>232</v>
      </c>
      <c r="C28" s="57"/>
      <c r="D28" s="57">
        <v>246</v>
      </c>
      <c r="E28" s="57">
        <v>246</v>
      </c>
      <c r="F28" s="11">
        <f t="shared" si="0"/>
        <v>1</v>
      </c>
    </row>
    <row r="29" spans="1:6" ht="12.75">
      <c r="A29" s="55" t="s">
        <v>320</v>
      </c>
      <c r="B29" s="56" t="s">
        <v>233</v>
      </c>
      <c r="C29" s="57"/>
      <c r="D29" s="57">
        <v>179</v>
      </c>
      <c r="E29" s="57">
        <v>179</v>
      </c>
      <c r="F29" s="11">
        <f t="shared" si="0"/>
        <v>1</v>
      </c>
    </row>
    <row r="30" spans="1:6" ht="12.75">
      <c r="A30" s="34" t="s">
        <v>321</v>
      </c>
      <c r="B30" s="56" t="s">
        <v>234</v>
      </c>
      <c r="C30" s="57"/>
      <c r="D30" s="57">
        <v>312</v>
      </c>
      <c r="E30" s="57">
        <v>312</v>
      </c>
      <c r="F30" s="11">
        <f t="shared" si="0"/>
        <v>1</v>
      </c>
    </row>
    <row r="31" spans="1:6" ht="12.75">
      <c r="A31" s="55" t="s">
        <v>322</v>
      </c>
      <c r="B31" s="59" t="s">
        <v>235</v>
      </c>
      <c r="C31" s="60"/>
      <c r="D31" s="60">
        <v>249</v>
      </c>
      <c r="E31" s="60">
        <v>249</v>
      </c>
      <c r="F31" s="11">
        <f t="shared" si="0"/>
        <v>1</v>
      </c>
    </row>
    <row r="32" spans="1:6" ht="12.75">
      <c r="A32" s="34" t="s">
        <v>323</v>
      </c>
      <c r="B32" s="59" t="s">
        <v>236</v>
      </c>
      <c r="C32" s="60"/>
      <c r="D32" s="60">
        <v>160</v>
      </c>
      <c r="E32" s="60">
        <v>160</v>
      </c>
      <c r="F32" s="11">
        <f t="shared" si="0"/>
        <v>1</v>
      </c>
    </row>
    <row r="33" spans="1:6" ht="12.75">
      <c r="A33" s="55" t="s">
        <v>324</v>
      </c>
      <c r="B33" s="61" t="s">
        <v>237</v>
      </c>
      <c r="C33" s="61"/>
      <c r="D33" s="61">
        <v>105</v>
      </c>
      <c r="E33" s="61">
        <v>105</v>
      </c>
      <c r="F33" s="11">
        <f t="shared" si="0"/>
        <v>1</v>
      </c>
    </row>
    <row r="34" spans="1:6" ht="12.75">
      <c r="A34" s="34" t="s">
        <v>325</v>
      </c>
      <c r="B34" s="61" t="s">
        <v>238</v>
      </c>
      <c r="C34" s="61"/>
      <c r="D34" s="61">
        <v>187</v>
      </c>
      <c r="E34" s="61">
        <v>187</v>
      </c>
      <c r="F34" s="11">
        <f t="shared" si="0"/>
        <v>1</v>
      </c>
    </row>
    <row r="35" spans="1:6" ht="12.75">
      <c r="A35" s="55" t="s">
        <v>326</v>
      </c>
      <c r="B35" s="61" t="s">
        <v>239</v>
      </c>
      <c r="C35" s="61"/>
      <c r="D35" s="61">
        <v>30</v>
      </c>
      <c r="E35" s="61">
        <v>30</v>
      </c>
      <c r="F35" s="11">
        <f t="shared" si="0"/>
        <v>1</v>
      </c>
    </row>
    <row r="36" spans="1:6" ht="12.75">
      <c r="A36" s="34" t="s">
        <v>327</v>
      </c>
      <c r="B36" s="61" t="s">
        <v>240</v>
      </c>
      <c r="C36" s="61"/>
      <c r="D36" s="61">
        <v>2452</v>
      </c>
      <c r="E36" s="61">
        <v>2452</v>
      </c>
      <c r="F36" s="11">
        <f t="shared" si="0"/>
        <v>1</v>
      </c>
    </row>
    <row r="37" spans="1:6" ht="12.75">
      <c r="A37" s="55" t="s">
        <v>328</v>
      </c>
      <c r="B37" s="61" t="s">
        <v>241</v>
      </c>
      <c r="C37" s="61"/>
      <c r="D37" s="61">
        <v>875</v>
      </c>
      <c r="E37" s="61">
        <v>875</v>
      </c>
      <c r="F37" s="11">
        <f t="shared" si="0"/>
        <v>1</v>
      </c>
    </row>
    <row r="38" spans="1:6" ht="12.75">
      <c r="A38" s="34" t="s">
        <v>329</v>
      </c>
      <c r="B38" s="61" t="s">
        <v>242</v>
      </c>
      <c r="C38" s="61"/>
      <c r="D38" s="61">
        <v>62</v>
      </c>
      <c r="E38" s="61">
        <v>62</v>
      </c>
      <c r="F38" s="11">
        <f t="shared" si="0"/>
        <v>1</v>
      </c>
    </row>
    <row r="39" spans="1:6" ht="12.75">
      <c r="A39" s="55" t="s">
        <v>330</v>
      </c>
      <c r="B39" s="61" t="s">
        <v>243</v>
      </c>
      <c r="C39" s="61"/>
      <c r="D39" s="61">
        <v>873</v>
      </c>
      <c r="E39" s="61">
        <v>873</v>
      </c>
      <c r="F39" s="11">
        <f t="shared" si="0"/>
        <v>1</v>
      </c>
    </row>
    <row r="40" spans="1:6" ht="12.75">
      <c r="A40" s="34" t="s">
        <v>331</v>
      </c>
      <c r="B40" s="61" t="s">
        <v>244</v>
      </c>
      <c r="C40" s="61"/>
      <c r="D40" s="61">
        <v>60</v>
      </c>
      <c r="E40" s="61">
        <v>60</v>
      </c>
      <c r="F40" s="11">
        <f t="shared" si="0"/>
        <v>1</v>
      </c>
    </row>
    <row r="41" spans="1:6" ht="12.75">
      <c r="A41" s="55" t="s">
        <v>332</v>
      </c>
      <c r="B41" s="61" t="s">
        <v>245</v>
      </c>
      <c r="C41" s="61"/>
      <c r="D41" s="61">
        <v>250</v>
      </c>
      <c r="E41" s="61">
        <v>250</v>
      </c>
      <c r="F41" s="11">
        <f t="shared" si="0"/>
        <v>1</v>
      </c>
    </row>
    <row r="42" spans="1:6" ht="12.75">
      <c r="A42" s="34" t="s">
        <v>333</v>
      </c>
      <c r="B42" s="62" t="s">
        <v>13</v>
      </c>
      <c r="C42" s="62">
        <f>SUM(C10:C26)</f>
        <v>64140</v>
      </c>
      <c r="D42" s="62">
        <f>SUM(D10:D41)</f>
        <v>84538</v>
      </c>
      <c r="E42" s="62">
        <f>SUM(E10:E41)</f>
        <v>84538</v>
      </c>
      <c r="F42" s="30">
        <f t="shared" si="0"/>
        <v>1</v>
      </c>
    </row>
  </sheetData>
  <sheetProtection selectLockedCells="1" selectUnlockedCells="1"/>
  <mergeCells count="4">
    <mergeCell ref="A3:E3"/>
    <mergeCell ref="A4:E4"/>
    <mergeCell ref="A6:A7"/>
    <mergeCell ref="E1:F1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 RÉVFÜLÖP</cp:lastModifiedBy>
  <cp:lastPrinted>2010-04-15T09:38:00Z</cp:lastPrinted>
  <dcterms:created xsi:type="dcterms:W3CDTF">2010-04-01T12:28:04Z</dcterms:created>
  <dcterms:modified xsi:type="dcterms:W3CDTF">2010-04-15T09:40:09Z</dcterms:modified>
  <cp:category/>
  <cp:version/>
  <cp:contentType/>
  <cp:contentStatus/>
</cp:coreProperties>
</file>