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0" activeTab="0"/>
  </bookViews>
  <sheets>
    <sheet name="KV 1 mell" sheetId="1" r:id="rId1"/>
    <sheet name="KV 2 mell" sheetId="2" r:id="rId2"/>
    <sheet name="KV 3 mell" sheetId="3" r:id="rId3"/>
    <sheet name="KV 4 mell" sheetId="4" r:id="rId4"/>
    <sheet name="Kv 5 mell" sheetId="5" r:id="rId5"/>
  </sheets>
  <definedNames/>
  <calcPr fullCalcOnLoad="1"/>
</workbook>
</file>

<file path=xl/sharedStrings.xml><?xml version="1.0" encoding="utf-8"?>
<sst xmlns="http://schemas.openxmlformats.org/spreadsheetml/2006/main" count="806" uniqueCount="376">
  <si>
    <t>Révfülöp Nagyközség Önkormányzata</t>
  </si>
  <si>
    <t xml:space="preserve"> 2010. évi bevételi és kiadási előirányzatainak főösszesítője</t>
  </si>
  <si>
    <t>1.melléklet</t>
  </si>
  <si>
    <t>Sor szám</t>
  </si>
  <si>
    <t>Bevételek</t>
  </si>
  <si>
    <t>I.</t>
  </si>
  <si>
    <t>Működési bevételek</t>
  </si>
  <si>
    <t>Hatósági jogkörhöz köthető működési bevételek</t>
  </si>
  <si>
    <t>Intézményi működéssel kapcsolatos bevételek</t>
  </si>
  <si>
    <t>Általános forgalmi adó</t>
  </si>
  <si>
    <t>Kamat bevételek</t>
  </si>
  <si>
    <t>Összesen</t>
  </si>
  <si>
    <t>II.</t>
  </si>
  <si>
    <t>Önkormányzat sajátos működési bevételei</t>
  </si>
  <si>
    <t>Helyi adók</t>
  </si>
  <si>
    <t>Átengedett központi adók</t>
  </si>
  <si>
    <t>Talajterhelési díj</t>
  </si>
  <si>
    <t>Egyéb sajátos bevétel</t>
  </si>
  <si>
    <t>Bírság</t>
  </si>
  <si>
    <t>III.</t>
  </si>
  <si>
    <t>Támogatások</t>
  </si>
  <si>
    <t>IV.</t>
  </si>
  <si>
    <t>Felhalmozási és tőke jellegű bevételek</t>
  </si>
  <si>
    <t>V.</t>
  </si>
  <si>
    <t>Véglegesen átvett pénzeszközök</t>
  </si>
  <si>
    <t>Működési célú pénzeszköz átvétel</t>
  </si>
  <si>
    <t>Felhalmozási célú pénzeszköz átvétel</t>
  </si>
  <si>
    <t>VI.</t>
  </si>
  <si>
    <t>Hitel felvétel fejlesztési célra</t>
  </si>
  <si>
    <t>VII.</t>
  </si>
  <si>
    <t>Pénzmaradvány</t>
  </si>
  <si>
    <t>VIII.</t>
  </si>
  <si>
    <t>Előző évi költségvetési elszámolás</t>
  </si>
  <si>
    <t>Bevételek összesen</t>
  </si>
  <si>
    <t>Kiadások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</si>
  <si>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</si>
  <si>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</si>
  <si>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</si>
  <si>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</si>
  <si>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</si>
  <si>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</si>
  <si>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</si>
  <si>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Hitel törlesztés</t>
  </si>
  <si>
    <t>Tartalék</t>
  </si>
  <si>
    <t>Céltartalék: beruházások saját forrása</t>
  </si>
  <si>
    <t>Egyéb értékpapír vásárlás</t>
  </si>
  <si>
    <t>Egyéb értékpapír visszaváltás</t>
  </si>
  <si>
    <t>Kiadások összesen</t>
  </si>
  <si>
    <t xml:space="preserve">Révfülöp Nagyközség Önkormányzata és költségvetési szervei </t>
  </si>
  <si>
    <t>2.melléklet</t>
  </si>
  <si>
    <t>1.</t>
  </si>
  <si>
    <t>Bírságból származó bevétel</t>
  </si>
  <si>
    <t>2.</t>
  </si>
  <si>
    <t>Óvodai intézményi ellátási díj bevétel</t>
  </si>
  <si>
    <t>Óvodai alkalmazottak étkezés térítése</t>
  </si>
  <si>
    <t>Áfa bevétel</t>
  </si>
  <si>
    <t>Óvoda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</si>
  <si>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</si>
  <si>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</si>
  <si>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</si>
  <si>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</si>
  <si>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Iskola bevétele összesen</t>
  </si>
  <si>
    <t>Szociális étkezés bevétele</t>
  </si>
  <si>
    <t>Szociális étkezés bevétele összesen</t>
  </si>
  <si>
    <t>Tourinform iroda bevétele</t>
  </si>
  <si>
    <t>Könyvtári szolgáltatás bevétele</t>
  </si>
  <si>
    <t>Honismeret, galéria belépődíj</t>
  </si>
  <si>
    <t>Képújság hirdetés díja</t>
  </si>
  <si>
    <t>Temetkezési szolgáltatás bevétele</t>
  </si>
  <si>
    <t>Strand bevétel</t>
  </si>
  <si>
    <t>Kilátó bevétele</t>
  </si>
  <si>
    <t>Nyilvános Wc bevétele</t>
  </si>
  <si>
    <t>Kábel Tv üzemeltetés bevétele</t>
  </si>
  <si>
    <t>Helyi támogatás visszafizetése</t>
  </si>
  <si>
    <t>Helyiségek,  eszközök bérbeadása</t>
  </si>
  <si>
    <t>Továbbszámlázott szolgáltatások</t>
  </si>
  <si>
    <t>Egyéb bevétel</t>
  </si>
  <si>
    <t xml:space="preserve">Szakfeladatok bevétele összesen </t>
  </si>
  <si>
    <t>Intézményi működési bevételek összesen</t>
  </si>
  <si>
    <t>3.</t>
  </si>
  <si>
    <t>Általános forgalmi adó összesen</t>
  </si>
  <si>
    <t>4.</t>
  </si>
  <si>
    <t>Kamat bevétel</t>
  </si>
  <si>
    <t>Működési bevételek összesen</t>
  </si>
  <si>
    <t>Önkormányzatok sajátos működési bevételei</t>
  </si>
  <si>
    <t>Építményadó</t>
  </si>
  <si>
    <t>Telekadó</t>
  </si>
  <si>
    <t>Idegenforgalmi adó</t>
  </si>
  <si>
    <t>Iparűzési adó</t>
  </si>
  <si>
    <t>Személyi jövedelemadó  8%-a</t>
  </si>
  <si>
    <t>Jövedelem különbség jogcímen</t>
  </si>
  <si>
    <t>Gépjármű adó</t>
  </si>
  <si>
    <t>Önkormányzati lakások lakbére</t>
  </si>
  <si>
    <t>5.</t>
  </si>
  <si>
    <t>Birság, pótlék</t>
  </si>
  <si>
    <t>Normatív támogatások</t>
  </si>
  <si>
    <t>Normatív kötött támogatások</t>
  </si>
  <si>
    <t>Központosított támogatások</t>
  </si>
  <si>
    <t>Egyéb központi támogatás</t>
  </si>
  <si>
    <t>Telek értékesítés</t>
  </si>
  <si>
    <t>Önkormányzati lakások értékesítése</t>
  </si>
  <si>
    <t>Tárgyi eszköz értékesítés</t>
  </si>
  <si>
    <t>Véglegesen átvett pénzeszköz</t>
  </si>
  <si>
    <t>Mozgáskorlátozottak támogatása</t>
  </si>
  <si>
    <t>OEP támogatás, védőnői szolgálat</t>
  </si>
  <si>
    <t>Iskola működéshez társközségek támogatása</t>
  </si>
  <si>
    <t>Óvoda működéshez társközségek támogatása</t>
  </si>
  <si>
    <t>Szoc.szolg.működéséhez társközségek tám.</t>
  </si>
  <si>
    <t>Kistérségi támogatás</t>
  </si>
  <si>
    <t>Tourinform iroda támogatása</t>
  </si>
  <si>
    <t>Munkaügyi központ támogatása</t>
  </si>
  <si>
    <t>Prémiumévek program támogatása</t>
  </si>
  <si>
    <t>Közcélu foglalkoztatás támogatása</t>
  </si>
  <si>
    <t>Közmunkaprogram előleg visszatérítés</t>
  </si>
  <si>
    <t>Idegenforg.célu támogatás Hotel Révfülöp</t>
  </si>
  <si>
    <t>Szennyvízcsatorna érdekeltségi hozzájárulás</t>
  </si>
  <si>
    <t>Tavasz u. csapadékvíz elvezetés támogatása</t>
  </si>
  <si>
    <t>Szepezdi u.felújitás támogatása</t>
  </si>
  <si>
    <t>Fogászati röntgen beszerz.támogatása</t>
  </si>
  <si>
    <t>Rózsakert és játszótér felújitás támogatása</t>
  </si>
  <si>
    <t>Véglegesen átvett pénzeszköz összesen</t>
  </si>
  <si>
    <t>Hitel felvétel</t>
  </si>
  <si>
    <t>Révfülöp Nagyközség Önkormányzata és költségvetési szervei</t>
  </si>
  <si>
    <t>3.melléklet</t>
  </si>
  <si>
    <t>Szakfeladat</t>
  </si>
  <si>
    <t>Lét- szám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</si>
  <si>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</si>
  <si>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</si>
  <si>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</si>
  <si>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</si>
  <si>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</si>
  <si>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Városi és kábel tv</t>
  </si>
  <si>
    <t>Vízkárelhárítás</t>
  </si>
  <si>
    <t>6.</t>
  </si>
  <si>
    <t>Város és község gazdálkodás</t>
  </si>
  <si>
    <t>7.</t>
  </si>
  <si>
    <t>Köztemető fenntartás</t>
  </si>
  <si>
    <t>8.</t>
  </si>
  <si>
    <t>Közvilágítás</t>
  </si>
  <si>
    <t>9.</t>
  </si>
  <si>
    <t>Háziorvosi alapellátás</t>
  </si>
  <si>
    <t>10.</t>
  </si>
  <si>
    <t>Fogorvosi alapellátás</t>
  </si>
  <si>
    <t>11.</t>
  </si>
  <si>
    <t>Család és nővédelmi eü.gondozás</t>
  </si>
  <si>
    <t>12.</t>
  </si>
  <si>
    <t>13.</t>
  </si>
  <si>
    <t>Közcélú foglalkoztatás</t>
  </si>
  <si>
    <t>14.</t>
  </si>
  <si>
    <t>Szennyvíz elvezetés és kezelés</t>
  </si>
  <si>
    <t>15.</t>
  </si>
  <si>
    <t>Könyvtári szolgáltatások</t>
  </si>
  <si>
    <t>16.</t>
  </si>
  <si>
    <t>Múzeumi tevékenység</t>
  </si>
  <si>
    <t>17.</t>
  </si>
  <si>
    <t>Közművelődési tevékenység</t>
  </si>
  <si>
    <t>18.</t>
  </si>
  <si>
    <t>Máshova nem sorolt sporttevékenység</t>
  </si>
  <si>
    <t>19.</t>
  </si>
  <si>
    <t>Fürdő és strand szolgáltatás</t>
  </si>
  <si>
    <t>Önkormányzat összesen</t>
  </si>
  <si>
    <t>Polgármesteri Hivatal</t>
  </si>
  <si>
    <t>Önkormányzati ig tevékenység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</si>
  <si>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</si>
  <si>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</si>
  <si>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</si>
  <si>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</si>
  <si>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</si>
  <si>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>Általános Iskolai oktatás</t>
  </si>
  <si>
    <t>Általános iskolai nappali rend.okt.</t>
  </si>
  <si>
    <t>Napköziotthoni ellátás</t>
  </si>
  <si>
    <t>Általános iskolai étkeztetés</t>
  </si>
  <si>
    <t>Általános iskolai oktatás összesen</t>
  </si>
  <si>
    <t xml:space="preserve">Szociális szolgálat  </t>
  </si>
  <si>
    <t>Házi segítségnyújtás</t>
  </si>
  <si>
    <t>Szociális étkeztetés</t>
  </si>
  <si>
    <r>
      <t>C</t>
    </r>
    <r>
      <rPr>
        <b/>
        <sz val="10"/>
        <rFont val="Arial"/>
        <family val="2"/>
      </rPr>
      <t>saládsegítés</t>
    </r>
  </si>
  <si>
    <t>Szociális szolgálat összesen</t>
  </si>
  <si>
    <t>Önkormányzat és intézményei összesen</t>
  </si>
  <si>
    <t xml:space="preserve">  Pénzmaradvány</t>
  </si>
  <si>
    <t xml:space="preserve">  Hitel felvétel fejlesztési célra</t>
  </si>
  <si>
    <t>2010. évi bevételi előirányzatai forrásonként</t>
  </si>
  <si>
    <t>2010.évi felhalmozási előirányzata  feladatonként</t>
  </si>
  <si>
    <t>Bevételek össszesen</t>
  </si>
  <si>
    <t>2010. évi működési és fenntartási  kiadási előirányzatai  szakfeladatonként</t>
  </si>
  <si>
    <t xml:space="preserve">2010.évi eredeti előirányzat </t>
  </si>
  <si>
    <t>2010.évi módosított előirányzat</t>
  </si>
  <si>
    <t>Teljesítés 2010.06.30.</t>
  </si>
  <si>
    <t xml:space="preserve">2010.évi módosított előirányzat </t>
  </si>
  <si>
    <t xml:space="preserve">2010.évi   eredeti előirányzat  </t>
  </si>
  <si>
    <t>Beruházás megnevezés</t>
  </si>
  <si>
    <t>A</t>
  </si>
  <si>
    <t>B</t>
  </si>
  <si>
    <t>IV</t>
  </si>
  <si>
    <t>Hivatalba fénymásoló, bútorzat</t>
  </si>
  <si>
    <t>Közvilágítás fejl lámpahely bővítés</t>
  </si>
  <si>
    <t>Káli u. járdaépítés eng.terve</t>
  </si>
  <si>
    <t xml:space="preserve">Rózsakert és játszótér felújítás  </t>
  </si>
  <si>
    <t>IKSZT épületének átalakítása önrész</t>
  </si>
  <si>
    <t>IKSZT épületének átalakítása pályázati rész</t>
  </si>
  <si>
    <t xml:space="preserve">Császtai strand főépület felújítás </t>
  </si>
  <si>
    <t>Kilátóhoz vezető út felújítás önrész</t>
  </si>
  <si>
    <t>Defibrillátor beszerzés  önrész</t>
  </si>
  <si>
    <t>Defibrillátor beszerzés pályázati rész</t>
  </si>
  <si>
    <t>KEOP pályázat önrész /komposztálás/</t>
  </si>
  <si>
    <t>KEOP pályázati rész /komposztálás/</t>
  </si>
  <si>
    <t>Úttisztító seprőhenger beszerzés</t>
  </si>
  <si>
    <t>Önjáró fűnyírógép beszerzés</t>
  </si>
  <si>
    <t xml:space="preserve">Halász u.útfelújítás </t>
  </si>
  <si>
    <t>Jancsi utca felújítása</t>
  </si>
  <si>
    <t>Óvoda utca felújítása</t>
  </si>
  <si>
    <t>20.</t>
  </si>
  <si>
    <t>Benzinmotoros szivattyu</t>
  </si>
  <si>
    <t>21.</t>
  </si>
  <si>
    <t>Hivatalba szerver számitógép beszerzés</t>
  </si>
  <si>
    <t>22.</t>
  </si>
  <si>
    <t>Ker. és szálláshely nyilvántartó program</t>
  </si>
  <si>
    <t>23.</t>
  </si>
  <si>
    <t>Állami terület tulajdonba v. telekalakítás költs.</t>
  </si>
  <si>
    <t>24.</t>
  </si>
  <si>
    <t>Fűtés  felújítás háziorvosi lakásban</t>
  </si>
  <si>
    <t>25.</t>
  </si>
  <si>
    <t>Tavasz u.csapadékvíz geodéziai bemérés</t>
  </si>
  <si>
    <t>26.</t>
  </si>
  <si>
    <t>Polgármesteri lánc készítése</t>
  </si>
  <si>
    <t>27.</t>
  </si>
  <si>
    <t>Pénzeszköz átadás</t>
  </si>
  <si>
    <t>2010 évi eredeti előirányzat</t>
  </si>
  <si>
    <t>Probio közmunkaprogram előleg</t>
  </si>
  <si>
    <t>Hétvégi orvosi ügylethez hozzájár.</t>
  </si>
  <si>
    <t>Háziorvosi szolgálat támogatása</t>
  </si>
  <si>
    <t>Fogászat támogatása</t>
  </si>
  <si>
    <t>Egyéb támogatások</t>
  </si>
  <si>
    <t>Rendszeres pénzbeli ellátás</t>
  </si>
  <si>
    <t>Eseti pénzbeli ellátás</t>
  </si>
  <si>
    <t>Nyugd. köztisztv. szoc.és kegy. tám.</t>
  </si>
  <si>
    <t>Gyermekj. Szolg, Ped. szakszolg.</t>
  </si>
  <si>
    <t>Ifjúságpolitikai támogatás</t>
  </si>
  <si>
    <t>Sportkör támogatása</t>
  </si>
  <si>
    <t>Egészségünkért Alapítvány</t>
  </si>
  <si>
    <t>Általános Iskoláért Alapítvány</t>
  </si>
  <si>
    <t>„ Mozdulj Balaton” rendezvény</t>
  </si>
  <si>
    <t>Bursa Hungarica támogatás</t>
  </si>
  <si>
    <t>Helyi felsőoktatási ösztöndíj</t>
  </si>
  <si>
    <t>Balatoni Futár</t>
  </si>
  <si>
    <t>Civil Szervezetek és egyéb szervek támogatása</t>
  </si>
  <si>
    <t>Működési célú pénzeszk.átadás össz</t>
  </si>
  <si>
    <t>Fejlesztési célú pénzeszköz átadás</t>
  </si>
  <si>
    <t>Vízi Társulatnak érdekeltségi hozzájárulás</t>
  </si>
  <si>
    <t>28.</t>
  </si>
  <si>
    <t>Lakásépítési támogatás</t>
  </si>
  <si>
    <t>29.</t>
  </si>
  <si>
    <t>DRV-nek érdekeltségi hozzájár.</t>
  </si>
  <si>
    <t>30.</t>
  </si>
  <si>
    <t>Közműfejl. támogatás visszatérítés</t>
  </si>
  <si>
    <t>31.</t>
  </si>
  <si>
    <t>Körzeti új Mentőállomás építés támogatása</t>
  </si>
  <si>
    <t>32.</t>
  </si>
  <si>
    <t>Elmib részvény</t>
  </si>
  <si>
    <t>33.</t>
  </si>
  <si>
    <t>5.melléklet</t>
  </si>
  <si>
    <t xml:space="preserve">2010. évi pénzeszköz átadásainak és egyéb támogatásainak előirányzata </t>
  </si>
  <si>
    <t>Parlamenti választás</t>
  </si>
  <si>
    <t>Defibrillátor beszerz.támogatása</t>
  </si>
  <si>
    <t>KEOP komposztálási pályázat támogatása</t>
  </si>
  <si>
    <t>IKSZT kialakítás pályázati támogatása</t>
  </si>
  <si>
    <t>Polgármesteri lánc készítéséhez támogatás</t>
  </si>
  <si>
    <t xml:space="preserve">C </t>
  </si>
  <si>
    <t>D</t>
  </si>
  <si>
    <t>Tavasz u. üzemelt.eng.terv</t>
  </si>
  <si>
    <t>Szigeti strand felújítás, kondigép beszerz.</t>
  </si>
  <si>
    <t>Függő kiadás</t>
  </si>
  <si>
    <t>Függő bevétel</t>
  </si>
  <si>
    <t>Teljesítés %-a</t>
  </si>
  <si>
    <t>E</t>
  </si>
  <si>
    <t>C</t>
  </si>
  <si>
    <t xml:space="preserve">E  </t>
  </si>
  <si>
    <t>F</t>
  </si>
  <si>
    <t>Ezer Ft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</si>
  <si>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</si>
  <si>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</si>
  <si>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</si>
  <si>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</si>
  <si>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</si>
  <si>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</si>
  <si>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</si>
  <si>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</si>
  <si>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</si>
  <si>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</si>
  <si>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</si>
  <si>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</si>
  <si>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</si>
  <si>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</si>
  <si>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</si>
  <si>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</si>
  <si>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</si>
  <si>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</si>
  <si>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</si>
  <si>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</si>
  <si>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</si>
  <si>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</si>
  <si>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</si>
  <si>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</si>
  <si>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</si>
  <si>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</si>
  <si>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</si>
  <si>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</si>
  <si>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</si>
  <si>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</si>
  <si>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</si>
  <si>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</si>
  <si>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</si>
  <si>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</si>
  <si>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</si>
  <si>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</si>
  <si>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</si>
  <si>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</si>
  <si>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</si>
  <si>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</si>
  <si>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</si>
  <si>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</si>
  <si>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</si>
  <si>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</si>
  <si>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</si>
  <si>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</si>
  <si>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</si>
  <si>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</si>
  <si>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</si>
  <si>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</si>
  <si>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</si>
  <si>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</si>
  <si>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</si>
  <si>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</si>
  <si>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</si>
  <si>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</si>
  <si>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</si>
  <si>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</si>
  <si>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</si>
  <si>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</si>
  <si>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</si>
  <si>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</si>
  <si>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</si>
  <si>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</si>
  <si>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</si>
  <si>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</si>
  <si>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</si>
  <si>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</si>
  <si>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</si>
  <si>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</si>
  <si>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</si>
  <si>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</si>
  <si>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</si>
  <si>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</si>
  <si>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</si>
  <si>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</si>
  <si>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</si>
  <si>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</si>
  <si>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</si>
  <si>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</si>
  <si>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</si>
  <si>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</si>
  <si>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</si>
  <si>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</si>
  <si>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</si>
  <si>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</si>
  <si>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</si>
  <si>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</si>
  <si>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</si>
  <si>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</si>
  <si>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</si>
  <si>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</si>
  <si>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</si>
  <si>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</si>
  <si>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</si>
  <si>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</si>
  <si>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4.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</si>
</sst>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4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16" xfId="0" applyNumberFormat="1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7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justify"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2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4" fontId="0" fillId="0" borderId="11" xfId="55" applyBorder="1" applyAlignment="1">
      <alignment/>
    </xf>
    <xf numFmtId="44" fontId="0" fillId="0" borderId="22" xfId="55" applyBorder="1" applyAlignment="1">
      <alignment/>
    </xf>
    <xf numFmtId="0" fontId="0" fillId="0" borderId="21" xfId="0" applyBorder="1" applyAlignment="1">
      <alignment/>
    </xf>
    <xf numFmtId="3" fontId="2" fillId="33" borderId="23" xfId="0" applyNumberFormat="1" applyFont="1" applyFill="1" applyBorder="1" applyAlignment="1">
      <alignment horizontal="left" vertical="center"/>
    </xf>
    <xf numFmtId="3" fontId="0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33" borderId="21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34" borderId="21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3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34" borderId="21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34" borderId="28" xfId="0" applyNumberFormat="1" applyFont="1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2" fillId="35" borderId="21" xfId="0" applyFont="1" applyFill="1" applyBorder="1" applyAlignment="1">
      <alignment/>
    </xf>
    <xf numFmtId="0" fontId="0" fillId="35" borderId="21" xfId="0" applyFill="1" applyBorder="1" applyAlignment="1">
      <alignment/>
    </xf>
    <xf numFmtId="3" fontId="2" fillId="35" borderId="21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left"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34" borderId="21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 horizontal="center" vertical="center" wrapText="1"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34" borderId="28" xfId="0" applyNumberFormat="1" applyFont="1" applyFill="1" applyBorder="1" applyAlignment="1">
      <alignment/>
    </xf>
    <xf numFmtId="9" fontId="0" fillId="0" borderId="21" xfId="0" applyNumberFormat="1" applyBorder="1" applyAlignment="1">
      <alignment/>
    </xf>
    <xf numFmtId="9" fontId="2" fillId="0" borderId="21" xfId="0" applyNumberFormat="1" applyFont="1" applyBorder="1" applyAlignment="1">
      <alignment/>
    </xf>
    <xf numFmtId="9" fontId="2" fillId="35" borderId="21" xfId="0" applyNumberFormat="1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34" borderId="22" xfId="0" applyNumberFormat="1" applyFont="1" applyFill="1" applyBorder="1" applyAlignment="1">
      <alignment/>
    </xf>
    <xf numFmtId="3" fontId="2" fillId="34" borderId="34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 horizontal="right"/>
    </xf>
    <xf numFmtId="3" fontId="0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0" fillId="34" borderId="34" xfId="0" applyNumberFormat="1" applyFill="1" applyBorder="1" applyAlignment="1">
      <alignment/>
    </xf>
    <xf numFmtId="3" fontId="0" fillId="34" borderId="34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3" fontId="2" fillId="0" borderId="38" xfId="0" applyNumberFormat="1" applyFont="1" applyBorder="1" applyAlignment="1">
      <alignment/>
    </xf>
    <xf numFmtId="3" fontId="0" fillId="34" borderId="22" xfId="0" applyNumberFormat="1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3" fontId="1" fillId="34" borderId="34" xfId="0" applyNumberFormat="1" applyFont="1" applyFill="1" applyBorder="1" applyAlignment="1">
      <alignment/>
    </xf>
    <xf numFmtId="9" fontId="0" fillId="35" borderId="21" xfId="0" applyNumberFormat="1" applyFill="1" applyBorder="1" applyAlignment="1">
      <alignment/>
    </xf>
    <xf numFmtId="9" fontId="0" fillId="35" borderId="21" xfId="0" applyNumberFormat="1" applyFont="1" applyFill="1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9" fontId="0" fillId="0" borderId="2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2" fillId="35" borderId="21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34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9" fontId="0" fillId="0" borderId="41" xfId="0" applyNumberFormat="1" applyBorder="1" applyAlignment="1">
      <alignment/>
    </xf>
    <xf numFmtId="9" fontId="0" fillId="0" borderId="42" xfId="0" applyNumberFormat="1" applyBorder="1" applyAlignment="1">
      <alignment/>
    </xf>
    <xf numFmtId="3" fontId="0" fillId="34" borderId="21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Border="1" applyAlignment="1">
      <alignment/>
    </xf>
    <xf numFmtId="3" fontId="2" fillId="34" borderId="22" xfId="0" applyNumberFormat="1" applyFont="1" applyFill="1" applyBorder="1" applyAlignment="1">
      <alignment horizontal="center" vertical="center" wrapText="1"/>
    </xf>
    <xf numFmtId="3" fontId="2" fillId="34" borderId="2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/>
    </xf>
    <xf numFmtId="3" fontId="3" fillId="34" borderId="24" xfId="0" applyNumberFormat="1" applyFont="1" applyFill="1" applyBorder="1" applyAlignment="1">
      <alignment/>
    </xf>
    <xf numFmtId="3" fontId="2" fillId="34" borderId="2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/>
    </xf>
    <xf numFmtId="44" fontId="0" fillId="0" borderId="23" xfId="55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34" borderId="2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3" fontId="0" fillId="34" borderId="25" xfId="0" applyNumberFormat="1" applyFont="1" applyFill="1" applyBorder="1" applyAlignment="1">
      <alignment horizontal="center"/>
    </xf>
    <xf numFmtId="3" fontId="0" fillId="34" borderId="23" xfId="0" applyNumberFormat="1" applyFont="1" applyFill="1" applyBorder="1" applyAlignment="1">
      <alignment horizontal="center"/>
    </xf>
    <xf numFmtId="3" fontId="0" fillId="34" borderId="33" xfId="0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4" fillId="34" borderId="20" xfId="0" applyNumberFormat="1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3" fontId="0" fillId="35" borderId="21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3" fontId="2" fillId="34" borderId="44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/>
    </xf>
    <xf numFmtId="3" fontId="3" fillId="34" borderId="2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 horizontal="center" vertical="center" wrapText="1"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2" fillId="35" borderId="30" xfId="0" applyNumberFormat="1" applyFont="1" applyFill="1" applyBorder="1" applyAlignment="1">
      <alignment/>
    </xf>
    <xf numFmtId="3" fontId="2" fillId="34" borderId="30" xfId="0" applyNumberFormat="1" applyFont="1" applyFill="1" applyBorder="1" applyAlignment="1">
      <alignment/>
    </xf>
    <xf numFmtId="3" fontId="2" fillId="34" borderId="3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 horizontal="right"/>
    </xf>
    <xf numFmtId="3" fontId="2" fillId="34" borderId="21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2" fillId="34" borderId="23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/>
    </xf>
    <xf numFmtId="44" fontId="0" fillId="0" borderId="0" xfId="55" applyAlignment="1">
      <alignment horizontal="right"/>
    </xf>
    <xf numFmtId="3" fontId="0" fillId="0" borderId="0" xfId="0" applyNumberFormat="1" applyAlignment="1">
      <alignment horizontal="right"/>
    </xf>
    <xf numFmtId="3" fontId="2" fillId="34" borderId="2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2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3" fontId="2" fillId="35" borderId="21" xfId="0" applyNumberFormat="1" applyFont="1" applyFill="1" applyBorder="1" applyAlignment="1">
      <alignment horizontal="center" vertical="center" wrapText="1"/>
    </xf>
    <xf numFmtId="3" fontId="2" fillId="34" borderId="40" xfId="0" applyNumberFormat="1" applyFont="1" applyFill="1" applyBorder="1" applyAlignment="1">
      <alignment horizontal="center" vertical="center" wrapText="1"/>
    </xf>
    <xf numFmtId="3" fontId="2" fillId="34" borderId="46" xfId="0" applyNumberFormat="1" applyFont="1" applyFill="1" applyBorder="1" applyAlignment="1">
      <alignment horizontal="center" vertical="center" wrapText="1"/>
    </xf>
    <xf numFmtId="3" fontId="0" fillId="34" borderId="21" xfId="0" applyNumberFormat="1" applyFont="1" applyFill="1" applyBorder="1" applyAlignment="1">
      <alignment horizontal="center" vertical="center" wrapText="1"/>
    </xf>
    <xf numFmtId="3" fontId="2" fillId="34" borderId="33" xfId="0" applyNumberFormat="1" applyFont="1" applyFill="1" applyBorder="1" applyAlignment="1">
      <alignment horizontal="center" vertical="center" wrapText="1"/>
    </xf>
    <xf numFmtId="3" fontId="2" fillId="34" borderId="45" xfId="0" applyNumberFormat="1" applyFont="1" applyFill="1" applyBorder="1" applyAlignment="1">
      <alignment horizontal="center" vertical="center" wrapText="1"/>
    </xf>
    <xf numFmtId="3" fontId="2" fillId="34" borderId="47" xfId="0" applyNumberFormat="1" applyFont="1" applyFill="1" applyBorder="1" applyAlignment="1">
      <alignment horizontal="center" vertical="center" wrapText="1"/>
    </xf>
    <xf numFmtId="3" fontId="2" fillId="34" borderId="48" xfId="0" applyNumberFormat="1" applyFont="1" applyFill="1" applyBorder="1" applyAlignment="1">
      <alignment horizontal="center" vertical="center" wrapText="1"/>
    </xf>
    <xf numFmtId="3" fontId="2" fillId="34" borderId="49" xfId="0" applyNumberFormat="1" applyFont="1" applyFill="1" applyBorder="1" applyAlignment="1">
      <alignment horizontal="center" vertical="center" wrapText="1"/>
    </xf>
    <xf numFmtId="3" fontId="2" fillId="34" borderId="5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35" borderId="21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29">
      <selection activeCell="A2" sqref="A2:G2"/>
    </sheetView>
  </sheetViews>
  <sheetFormatPr defaultColWidth="11.7109375" defaultRowHeight="12.75"/>
  <cols>
    <col min="1" max="2" width="3.8515625" style="1" customWidth="1"/>
    <col min="3" max="3" width="38.140625" style="1" customWidth="1"/>
    <col min="4" max="6" width="12.7109375" style="1" customWidth="1"/>
    <col min="7" max="7" width="9.28125" style="1" customWidth="1"/>
    <col min="8" max="16384" width="11.7109375" style="1" customWidth="1"/>
  </cols>
  <sheetData>
    <row r="1" spans="1:7" ht="12.75">
      <c r="A1" s="212" t="s">
        <v>2</v>
      </c>
      <c r="B1" s="212"/>
      <c r="C1" s="212"/>
      <c r="D1" s="212"/>
      <c r="E1" s="212"/>
      <c r="F1" s="212"/>
      <c r="G1" s="212"/>
    </row>
    <row r="2" spans="1:7" ht="12.75">
      <c r="A2" s="213"/>
      <c r="B2" s="213"/>
      <c r="C2" s="213"/>
      <c r="D2" s="213"/>
      <c r="E2" s="213"/>
      <c r="F2" s="213"/>
      <c r="G2" s="213"/>
    </row>
    <row r="3" spans="1:7" ht="12.75">
      <c r="A3" s="67"/>
      <c r="B3" s="67"/>
      <c r="C3" s="67"/>
      <c r="D3" s="67"/>
      <c r="E3" s="67"/>
      <c r="F3" s="67"/>
      <c r="G3" s="67"/>
    </row>
    <row r="4" spans="2:7" ht="12.75" customHeight="1">
      <c r="B4" s="215" t="s">
        <v>0</v>
      </c>
      <c r="C4" s="215"/>
      <c r="D4" s="215"/>
      <c r="E4" s="215"/>
      <c r="F4" s="215"/>
      <c r="G4" s="215"/>
    </row>
    <row r="5" spans="2:7" ht="15.75" customHeight="1">
      <c r="B5" s="215" t="s">
        <v>1</v>
      </c>
      <c r="C5" s="215"/>
      <c r="D5" s="215"/>
      <c r="E5" s="215"/>
      <c r="F5" s="215"/>
      <c r="G5" s="215"/>
    </row>
    <row r="6" spans="2:6" ht="12.75">
      <c r="B6" s="2"/>
      <c r="C6" s="2"/>
      <c r="D6" s="2"/>
      <c r="E6" s="2"/>
      <c r="F6" s="2"/>
    </row>
    <row r="7" ht="12.75">
      <c r="F7" s="67" t="s">
        <v>278</v>
      </c>
    </row>
    <row r="8" spans="1:7" ht="38.25">
      <c r="A8" s="214" t="s">
        <v>3</v>
      </c>
      <c r="B8" s="214"/>
      <c r="C8" s="160" t="s">
        <v>4</v>
      </c>
      <c r="D8" s="148" t="s">
        <v>185</v>
      </c>
      <c r="E8" s="159" t="s">
        <v>186</v>
      </c>
      <c r="F8" s="149" t="s">
        <v>187</v>
      </c>
      <c r="G8" s="147" t="s">
        <v>273</v>
      </c>
    </row>
    <row r="9" spans="1:7" ht="12.75">
      <c r="A9" s="214"/>
      <c r="B9" s="214"/>
      <c r="C9" s="162" t="s">
        <v>191</v>
      </c>
      <c r="D9" s="150" t="s">
        <v>192</v>
      </c>
      <c r="E9" s="161" t="s">
        <v>275</v>
      </c>
      <c r="F9" s="151" t="s">
        <v>268</v>
      </c>
      <c r="G9" s="152" t="s">
        <v>274</v>
      </c>
    </row>
    <row r="10" spans="1:7" ht="12.75">
      <c r="A10" s="65" t="s">
        <v>50</v>
      </c>
      <c r="B10" s="62" t="s">
        <v>5</v>
      </c>
      <c r="C10" s="58" t="s">
        <v>6</v>
      </c>
      <c r="D10" s="3"/>
      <c r="E10" s="3"/>
      <c r="F10" s="108"/>
      <c r="G10" s="98"/>
    </row>
    <row r="11" spans="1:7" ht="12.75">
      <c r="A11" s="65" t="s">
        <v>52</v>
      </c>
      <c r="B11" s="63"/>
      <c r="C11" s="59" t="s">
        <v>7</v>
      </c>
      <c r="D11" s="5">
        <v>100</v>
      </c>
      <c r="E11" s="5">
        <v>100</v>
      </c>
      <c r="F11" s="109">
        <v>16</v>
      </c>
      <c r="G11" s="117">
        <f>(F11/E11)</f>
        <v>0.16</v>
      </c>
    </row>
    <row r="12" spans="1:7" ht="12.75">
      <c r="A12" s="65" t="s">
        <v>79</v>
      </c>
      <c r="B12" s="63"/>
      <c r="C12" s="59" t="s">
        <v>8</v>
      </c>
      <c r="D12" s="5">
        <v>76672</v>
      </c>
      <c r="E12" s="5">
        <v>76672</v>
      </c>
      <c r="F12" s="109">
        <v>24069</v>
      </c>
      <c r="G12" s="117">
        <f aca="true" t="shared" si="0" ref="G12:G33">(F12/E12)</f>
        <v>0.3139216402337229</v>
      </c>
    </row>
    <row r="13" spans="1:7" ht="12.75">
      <c r="A13" s="65" t="s">
        <v>81</v>
      </c>
      <c r="B13" s="63"/>
      <c r="C13" s="59" t="s">
        <v>9</v>
      </c>
      <c r="D13" s="5">
        <v>19068</v>
      </c>
      <c r="E13" s="5">
        <v>19068</v>
      </c>
      <c r="F13" s="109">
        <v>6847</v>
      </c>
      <c r="G13" s="117">
        <f t="shared" si="0"/>
        <v>0.3590832808894483</v>
      </c>
    </row>
    <row r="14" spans="1:7" ht="12.75">
      <c r="A14" s="65" t="s">
        <v>93</v>
      </c>
      <c r="B14" s="63"/>
      <c r="C14" s="59" t="s">
        <v>10</v>
      </c>
      <c r="D14" s="9">
        <v>500</v>
      </c>
      <c r="E14" s="9">
        <v>500</v>
      </c>
      <c r="F14" s="110">
        <v>63</v>
      </c>
      <c r="G14" s="117">
        <f t="shared" si="0"/>
        <v>0.126</v>
      </c>
    </row>
    <row r="15" spans="1:7" s="7" customFormat="1" ht="12.75">
      <c r="A15" s="65" t="s">
        <v>133</v>
      </c>
      <c r="B15" s="63"/>
      <c r="C15" s="60" t="s">
        <v>11</v>
      </c>
      <c r="D15" s="53">
        <f>SUM(D11:D14)</f>
        <v>96340</v>
      </c>
      <c r="E15" s="53">
        <f>SUM(E11:E14)</f>
        <v>96340</v>
      </c>
      <c r="F15" s="111">
        <f>SUM(F11:F14)</f>
        <v>30995</v>
      </c>
      <c r="G15" s="118">
        <f t="shared" si="0"/>
        <v>0.32172514012871084</v>
      </c>
    </row>
    <row r="16" spans="1:7" ht="12.75">
      <c r="A16" s="65" t="s">
        <v>135</v>
      </c>
      <c r="B16" s="63" t="s">
        <v>12</v>
      </c>
      <c r="C16" s="60" t="s">
        <v>13</v>
      </c>
      <c r="D16" s="16"/>
      <c r="E16" s="16"/>
      <c r="F16" s="112"/>
      <c r="G16" s="117"/>
    </row>
    <row r="17" spans="1:7" ht="12.75">
      <c r="A17" s="65" t="s">
        <v>137</v>
      </c>
      <c r="B17" s="63"/>
      <c r="C17" s="59" t="s">
        <v>14</v>
      </c>
      <c r="D17" s="5">
        <v>87400</v>
      </c>
      <c r="E17" s="5">
        <v>87400</v>
      </c>
      <c r="F17" s="109">
        <v>37912</v>
      </c>
      <c r="G17" s="117">
        <f t="shared" si="0"/>
        <v>0.4337757437070938</v>
      </c>
    </row>
    <row r="18" spans="1:7" ht="12.75">
      <c r="A18" s="65" t="s">
        <v>139</v>
      </c>
      <c r="B18" s="63"/>
      <c r="C18" s="59" t="s">
        <v>15</v>
      </c>
      <c r="D18" s="5">
        <v>44471</v>
      </c>
      <c r="E18" s="5">
        <v>44471</v>
      </c>
      <c r="F18" s="109">
        <v>24709</v>
      </c>
      <c r="G18" s="117">
        <f t="shared" si="0"/>
        <v>0.5556205167412471</v>
      </c>
    </row>
    <row r="19" spans="1:7" ht="12.75">
      <c r="A19" s="65" t="s">
        <v>141</v>
      </c>
      <c r="B19" s="63"/>
      <c r="C19" s="59" t="s">
        <v>16</v>
      </c>
      <c r="D19" s="5">
        <v>200</v>
      </c>
      <c r="E19" s="5">
        <v>200</v>
      </c>
      <c r="F19" s="109">
        <v>112</v>
      </c>
      <c r="G19" s="117">
        <f t="shared" si="0"/>
        <v>0.56</v>
      </c>
    </row>
    <row r="20" spans="1:7" ht="12.75">
      <c r="A20" s="65" t="s">
        <v>143</v>
      </c>
      <c r="B20" s="63"/>
      <c r="C20" s="59" t="s">
        <v>17</v>
      </c>
      <c r="D20" s="5">
        <v>500</v>
      </c>
      <c r="E20" s="5">
        <v>500</v>
      </c>
      <c r="F20" s="109">
        <v>258</v>
      </c>
      <c r="G20" s="117">
        <f t="shared" si="0"/>
        <v>0.516</v>
      </c>
    </row>
    <row r="21" spans="1:7" ht="12.75">
      <c r="A21" s="65" t="s">
        <v>145</v>
      </c>
      <c r="B21" s="63"/>
      <c r="C21" s="59" t="s">
        <v>18</v>
      </c>
      <c r="D21" s="5">
        <v>500</v>
      </c>
      <c r="E21" s="5">
        <v>500</v>
      </c>
      <c r="F21" s="109">
        <v>65</v>
      </c>
      <c r="G21" s="117">
        <f t="shared" si="0"/>
        <v>0.13</v>
      </c>
    </row>
    <row r="22" spans="1:7" ht="12.75">
      <c r="A22" s="65" t="s">
        <v>146</v>
      </c>
      <c r="B22" s="63"/>
      <c r="C22" s="60" t="s">
        <v>11</v>
      </c>
      <c r="D22" s="8">
        <f>SUM(D16:D21)</f>
        <v>133071</v>
      </c>
      <c r="E22" s="8">
        <f>SUM(E16:E21)</f>
        <v>133071</v>
      </c>
      <c r="F22" s="113">
        <f>SUM(F16:F21)</f>
        <v>63056</v>
      </c>
      <c r="G22" s="118">
        <f t="shared" si="0"/>
        <v>0.47385230440892456</v>
      </c>
    </row>
    <row r="23" spans="1:7" ht="12.75">
      <c r="A23" s="65" t="s">
        <v>148</v>
      </c>
      <c r="B23" s="63" t="s">
        <v>19</v>
      </c>
      <c r="C23" s="60" t="s">
        <v>20</v>
      </c>
      <c r="D23" s="8">
        <v>85931</v>
      </c>
      <c r="E23" s="8">
        <v>101960</v>
      </c>
      <c r="F23" s="113">
        <v>61570</v>
      </c>
      <c r="G23" s="118">
        <f t="shared" si="0"/>
        <v>0.6038642604943115</v>
      </c>
    </row>
    <row r="24" spans="1:7" ht="12.75">
      <c r="A24" s="65" t="s">
        <v>150</v>
      </c>
      <c r="B24" s="63" t="s">
        <v>21</v>
      </c>
      <c r="C24" s="60" t="s">
        <v>22</v>
      </c>
      <c r="D24" s="8">
        <v>30000</v>
      </c>
      <c r="E24" s="8">
        <v>30000</v>
      </c>
      <c r="F24" s="113">
        <v>22600</v>
      </c>
      <c r="G24" s="118">
        <f t="shared" si="0"/>
        <v>0.7533333333333333</v>
      </c>
    </row>
    <row r="25" spans="1:7" ht="12.75">
      <c r="A25" s="65" t="s">
        <v>152</v>
      </c>
      <c r="B25" s="63" t="s">
        <v>23</v>
      </c>
      <c r="C25" s="60" t="s">
        <v>24</v>
      </c>
      <c r="D25" s="5"/>
      <c r="E25" s="5"/>
      <c r="F25" s="109"/>
      <c r="G25" s="117"/>
    </row>
    <row r="26" spans="1:7" ht="12.75">
      <c r="A26" s="65" t="s">
        <v>154</v>
      </c>
      <c r="B26" s="64"/>
      <c r="C26" s="59" t="s">
        <v>25</v>
      </c>
      <c r="D26" s="5">
        <v>66869</v>
      </c>
      <c r="E26" s="5">
        <v>59971</v>
      </c>
      <c r="F26" s="109">
        <v>18298</v>
      </c>
      <c r="G26" s="117">
        <f t="shared" si="0"/>
        <v>0.30511413850027513</v>
      </c>
    </row>
    <row r="27" spans="1:7" ht="12.75">
      <c r="A27" s="65" t="s">
        <v>156</v>
      </c>
      <c r="B27" s="63"/>
      <c r="C27" s="59" t="s">
        <v>26</v>
      </c>
      <c r="D27" s="5">
        <v>50081</v>
      </c>
      <c r="E27" s="5">
        <v>111949</v>
      </c>
      <c r="F27" s="109">
        <v>10562</v>
      </c>
      <c r="G27" s="117">
        <f t="shared" si="0"/>
        <v>0.09434653279618398</v>
      </c>
    </row>
    <row r="28" spans="1:7" ht="12.75">
      <c r="A28" s="65" t="s">
        <v>158</v>
      </c>
      <c r="B28" s="63"/>
      <c r="C28" s="60" t="s">
        <v>11</v>
      </c>
      <c r="D28" s="8">
        <f>SUM(D26:D27)</f>
        <v>116950</v>
      </c>
      <c r="E28" s="8">
        <f>SUM(E26:E27)</f>
        <v>171920</v>
      </c>
      <c r="F28" s="113">
        <f>SUM(F26:F27)</f>
        <v>28860</v>
      </c>
      <c r="G28" s="118">
        <f t="shared" si="0"/>
        <v>0.1678687761749651</v>
      </c>
    </row>
    <row r="29" spans="1:7" ht="12.75">
      <c r="A29" s="65" t="s">
        <v>211</v>
      </c>
      <c r="B29" s="65" t="s">
        <v>27</v>
      </c>
      <c r="C29" s="61" t="s">
        <v>180</v>
      </c>
      <c r="D29" s="16">
        <v>27300</v>
      </c>
      <c r="E29" s="16">
        <v>27300</v>
      </c>
      <c r="F29" s="112"/>
      <c r="G29" s="117">
        <f t="shared" si="0"/>
        <v>0</v>
      </c>
    </row>
    <row r="30" spans="1:7" ht="12.75">
      <c r="A30" s="65" t="s">
        <v>213</v>
      </c>
      <c r="B30" s="63" t="s">
        <v>29</v>
      </c>
      <c r="C30" s="61" t="s">
        <v>179</v>
      </c>
      <c r="D30" s="54">
        <v>22000</v>
      </c>
      <c r="E30" s="54">
        <v>22000</v>
      </c>
      <c r="F30" s="114"/>
      <c r="G30" s="117">
        <f t="shared" si="0"/>
        <v>0</v>
      </c>
    </row>
    <row r="31" spans="1:7" ht="12.75">
      <c r="A31" s="65" t="s">
        <v>215</v>
      </c>
      <c r="B31" s="63" t="s">
        <v>31</v>
      </c>
      <c r="C31" s="105" t="s">
        <v>32</v>
      </c>
      <c r="D31" s="106"/>
      <c r="E31" s="106">
        <v>11553</v>
      </c>
      <c r="F31" s="115">
        <v>11553</v>
      </c>
      <c r="G31" s="118">
        <f t="shared" si="0"/>
        <v>1</v>
      </c>
    </row>
    <row r="32" spans="1:7" ht="12.75">
      <c r="A32" s="65" t="s">
        <v>217</v>
      </c>
      <c r="B32" s="63"/>
      <c r="C32" s="163" t="s">
        <v>272</v>
      </c>
      <c r="D32" s="53"/>
      <c r="E32" s="53"/>
      <c r="F32" s="111">
        <v>-1469</v>
      </c>
      <c r="G32" s="117"/>
    </row>
    <row r="33" spans="1:7" ht="12.75">
      <c r="A33" s="65" t="s">
        <v>219</v>
      </c>
      <c r="B33" s="66"/>
      <c r="C33" s="164" t="s">
        <v>183</v>
      </c>
      <c r="D33" s="107">
        <f>D15+D22+D23+D24+D28+D29+D30</f>
        <v>511592</v>
      </c>
      <c r="E33" s="107">
        <f>E15+E22+E23+E24+E28+E29+E30+E31</f>
        <v>594144</v>
      </c>
      <c r="F33" s="116">
        <f>F15+F22+F23+F24+F28+F29+F30+F31+F32</f>
        <v>217165</v>
      </c>
      <c r="G33" s="119">
        <f t="shared" si="0"/>
        <v>0.36550903484677116</v>
      </c>
    </row>
    <row r="34" spans="2:6" ht="39.75" customHeight="1">
      <c r="B34" s="216"/>
      <c r="C34" s="216"/>
      <c r="D34" s="216"/>
      <c r="E34" s="216"/>
      <c r="F34" s="216"/>
    </row>
    <row r="35" spans="1:7" ht="38.25">
      <c r="A35" s="214" t="s">
        <v>3</v>
      </c>
      <c r="B35" s="214"/>
      <c r="C35" s="186" t="s">
        <v>34</v>
      </c>
      <c r="D35" s="148" t="s">
        <v>185</v>
      </c>
      <c r="E35" s="148" t="s">
        <v>188</v>
      </c>
      <c r="F35" s="149" t="s">
        <v>187</v>
      </c>
      <c r="G35" s="147" t="s">
        <v>273</v>
      </c>
    </row>
    <row r="36" spans="1:7" ht="12.75">
      <c r="A36" s="214"/>
      <c r="B36" s="214"/>
      <c r="C36" s="187" t="s">
        <v>191</v>
      </c>
      <c r="D36" s="156" t="s">
        <v>192</v>
      </c>
      <c r="E36" s="156" t="s">
        <v>275</v>
      </c>
      <c r="F36" s="157" t="s">
        <v>268</v>
      </c>
      <c r="G36" s="152" t="s">
        <v>274</v>
      </c>
    </row>
    <row r="37" spans="1:7" ht="12.75">
      <c r="A37" s="65" t="s">
        <v>50</v>
      </c>
      <c r="B37" s="63" t="s">
        <v>5</v>
      </c>
      <c r="C37" s="163" t="s">
        <v>35</v>
      </c>
      <c r="D37" s="158">
        <f>SUM(D38:D40)</f>
        <v>357670</v>
      </c>
      <c r="E37" s="12">
        <f>SUM(E38:E40)</f>
        <v>369998</v>
      </c>
      <c r="F37" s="120">
        <f>SUM(F38:F40)</f>
        <v>169789</v>
      </c>
      <c r="G37" s="118">
        <f>(F37/E37)</f>
        <v>0.458891669684701</v>
      </c>
    </row>
    <row r="38" spans="1:7" ht="12.75">
      <c r="A38" s="65" t="s">
        <v>52</v>
      </c>
      <c r="B38" s="63"/>
      <c r="C38" s="188" t="s">
        <v>36</v>
      </c>
      <c r="D38" s="5">
        <v>169520</v>
      </c>
      <c r="E38" s="5">
        <v>175708</v>
      </c>
      <c r="F38" s="109">
        <v>80513</v>
      </c>
      <c r="G38" s="117">
        <f aca="true" t="shared" si="1" ref="G38:G50">(F38/E38)</f>
        <v>0.45822045666674255</v>
      </c>
    </row>
    <row r="39" spans="1:7" ht="12.75">
      <c r="A39" s="65" t="s">
        <v>79</v>
      </c>
      <c r="B39" s="63"/>
      <c r="C39" s="59" t="s">
        <v>37</v>
      </c>
      <c r="D39" s="5">
        <v>43160</v>
      </c>
      <c r="E39" s="5">
        <v>44562</v>
      </c>
      <c r="F39" s="109">
        <v>20062</v>
      </c>
      <c r="G39" s="117">
        <f t="shared" si="1"/>
        <v>0.45020420986490733</v>
      </c>
    </row>
    <row r="40" spans="1:7" ht="12.75">
      <c r="A40" s="65" t="s">
        <v>81</v>
      </c>
      <c r="B40" s="63"/>
      <c r="C40" s="59" t="s">
        <v>38</v>
      </c>
      <c r="D40" s="5">
        <v>144990</v>
      </c>
      <c r="E40" s="5">
        <v>149728</v>
      </c>
      <c r="F40" s="109">
        <v>69214</v>
      </c>
      <c r="G40" s="117">
        <f t="shared" si="1"/>
        <v>0.462264907031417</v>
      </c>
    </row>
    <row r="41" spans="1:7" ht="12.75">
      <c r="A41" s="65" t="s">
        <v>93</v>
      </c>
      <c r="B41" s="63" t="s">
        <v>12</v>
      </c>
      <c r="C41" s="60" t="s">
        <v>39</v>
      </c>
      <c r="D41" s="10">
        <v>17000</v>
      </c>
      <c r="E41" s="10">
        <v>17075</v>
      </c>
      <c r="F41" s="121">
        <v>6125</v>
      </c>
      <c r="G41" s="118">
        <f t="shared" si="1"/>
        <v>0.35871156661786235</v>
      </c>
    </row>
    <row r="42" spans="1:7" ht="12.75">
      <c r="A42" s="65" t="s">
        <v>133</v>
      </c>
      <c r="B42" s="63" t="s">
        <v>19</v>
      </c>
      <c r="C42" s="60" t="s">
        <v>40</v>
      </c>
      <c r="D42" s="10">
        <v>5471</v>
      </c>
      <c r="E42" s="10">
        <v>5667</v>
      </c>
      <c r="F42" s="121">
        <v>1513</v>
      </c>
      <c r="G42" s="118">
        <f t="shared" si="1"/>
        <v>0.26698429504146814</v>
      </c>
    </row>
    <row r="43" spans="1:7" ht="12.75">
      <c r="A43" s="65" t="s">
        <v>135</v>
      </c>
      <c r="B43" s="63" t="s">
        <v>21</v>
      </c>
      <c r="C43" s="60" t="s">
        <v>41</v>
      </c>
      <c r="D43" s="10">
        <v>81850</v>
      </c>
      <c r="E43" s="10">
        <v>141542</v>
      </c>
      <c r="F43" s="121">
        <v>12659</v>
      </c>
      <c r="G43" s="118">
        <f t="shared" si="1"/>
        <v>0.08943635104774554</v>
      </c>
    </row>
    <row r="44" spans="1:7" ht="12.75">
      <c r="A44" s="65" t="s">
        <v>137</v>
      </c>
      <c r="B44" s="63" t="s">
        <v>23</v>
      </c>
      <c r="C44" s="60" t="s">
        <v>42</v>
      </c>
      <c r="D44" s="10">
        <v>15590</v>
      </c>
      <c r="E44" s="10">
        <v>15590</v>
      </c>
      <c r="F44" s="121">
        <v>7032</v>
      </c>
      <c r="G44" s="118">
        <f t="shared" si="1"/>
        <v>0.45105837075048105</v>
      </c>
    </row>
    <row r="45" spans="1:7" ht="12.75">
      <c r="A45" s="65" t="s">
        <v>139</v>
      </c>
      <c r="B45" s="63" t="s">
        <v>27</v>
      </c>
      <c r="C45" s="60" t="s">
        <v>43</v>
      </c>
      <c r="D45" s="10">
        <v>3711</v>
      </c>
      <c r="E45" s="10">
        <v>13972</v>
      </c>
      <c r="F45" s="121"/>
      <c r="G45" s="117">
        <f t="shared" si="1"/>
        <v>0</v>
      </c>
    </row>
    <row r="46" spans="1:7" ht="12.75">
      <c r="A46" s="65" t="s">
        <v>141</v>
      </c>
      <c r="B46" s="63"/>
      <c r="C46" s="60" t="s">
        <v>44</v>
      </c>
      <c r="D46" s="10">
        <v>30300</v>
      </c>
      <c r="E46" s="10">
        <v>30300</v>
      </c>
      <c r="F46" s="121"/>
      <c r="G46" s="117">
        <f t="shared" si="1"/>
        <v>0</v>
      </c>
    </row>
    <row r="47" spans="1:7" ht="12.75">
      <c r="A47" s="65" t="s">
        <v>143</v>
      </c>
      <c r="B47" s="63"/>
      <c r="C47" s="60" t="s">
        <v>45</v>
      </c>
      <c r="D47" s="10"/>
      <c r="E47" s="10"/>
      <c r="F47" s="121">
        <v>55000</v>
      </c>
      <c r="G47" s="117"/>
    </row>
    <row r="48" spans="1:7" ht="12.75">
      <c r="A48" s="65" t="s">
        <v>145</v>
      </c>
      <c r="B48" s="63"/>
      <c r="C48" s="60" t="s">
        <v>46</v>
      </c>
      <c r="D48" s="10"/>
      <c r="E48" s="10"/>
      <c r="F48" s="121">
        <v>-23000</v>
      </c>
      <c r="G48" s="117"/>
    </row>
    <row r="49" spans="1:7" ht="12.75">
      <c r="A49" s="65" t="s">
        <v>146</v>
      </c>
      <c r="B49" s="63"/>
      <c r="C49" s="60" t="s">
        <v>271</v>
      </c>
      <c r="D49" s="104"/>
      <c r="E49" s="104"/>
      <c r="F49" s="122">
        <v>-1093</v>
      </c>
      <c r="G49" s="117"/>
    </row>
    <row r="50" spans="1:7" ht="12.75">
      <c r="A50" s="65" t="s">
        <v>148</v>
      </c>
      <c r="B50" s="155"/>
      <c r="C50" s="189" t="s">
        <v>47</v>
      </c>
      <c r="D50" s="14">
        <f>D45+D44+D43+D42+D41+D37+D46</f>
        <v>511592</v>
      </c>
      <c r="E50" s="14">
        <f>E45+E44+E43+E42+E41+E37+E46</f>
        <v>594144</v>
      </c>
      <c r="F50" s="123">
        <f>F45+F44+F43+F42+F41+F37+F46+F47+F48+F49</f>
        <v>228025</v>
      </c>
      <c r="G50" s="119">
        <f t="shared" si="1"/>
        <v>0.3837874320030161</v>
      </c>
    </row>
  </sheetData>
  <sheetProtection selectLockedCells="1" selectUnlockedCells="1"/>
  <mergeCells count="7">
    <mergeCell ref="A1:G1"/>
    <mergeCell ref="A2:G2"/>
    <mergeCell ref="A35:B36"/>
    <mergeCell ref="B4:G4"/>
    <mergeCell ref="B5:G5"/>
    <mergeCell ref="B34:F34"/>
    <mergeCell ref="A8:B9"/>
  </mergeCells>
  <printOptions/>
  <pageMargins left="0.39375" right="0.39375" top="1.0805555555555555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zoomScalePageLayoutView="0" workbookViewId="0" topLeftCell="A1">
      <selection activeCell="A2" sqref="A2"/>
    </sheetView>
  </sheetViews>
  <sheetFormatPr defaultColWidth="11.7109375" defaultRowHeight="12.75"/>
  <cols>
    <col min="1" max="1" width="3.140625" style="1" customWidth="1"/>
    <col min="2" max="2" width="3.7109375" style="15" customWidth="1"/>
    <col min="3" max="3" width="42.57421875" style="1" customWidth="1"/>
    <col min="4" max="4" width="12.421875" style="1" customWidth="1"/>
    <col min="5" max="5" width="13.7109375" style="1" customWidth="1"/>
    <col min="6" max="6" width="13.00390625" style="1" customWidth="1"/>
    <col min="7" max="7" width="9.8515625" style="1" customWidth="1"/>
    <col min="8" max="16384" width="11.7109375" style="1" customWidth="1"/>
  </cols>
  <sheetData>
    <row r="1" spans="1:7" ht="12.75">
      <c r="A1" s="217" t="s">
        <v>49</v>
      </c>
      <c r="B1" s="217"/>
      <c r="C1" s="217"/>
      <c r="D1" s="217"/>
      <c r="E1" s="217"/>
      <c r="F1" s="217"/>
      <c r="G1" s="217"/>
    </row>
    <row r="2" spans="2:7" ht="12.75">
      <c r="B2" s="219" t="s">
        <v>48</v>
      </c>
      <c r="C2" s="219"/>
      <c r="D2" s="219"/>
      <c r="E2" s="219"/>
      <c r="F2" s="219"/>
      <c r="G2" s="219"/>
    </row>
    <row r="3" spans="2:7" ht="12.75">
      <c r="B3" s="219" t="s">
        <v>181</v>
      </c>
      <c r="C3" s="219"/>
      <c r="D3" s="219"/>
      <c r="E3" s="219"/>
      <c r="F3" s="219"/>
      <c r="G3" s="219"/>
    </row>
    <row r="4" ht="12.75">
      <c r="F4" s="67" t="s">
        <v>278</v>
      </c>
    </row>
    <row r="5" spans="1:7" ht="63.75" customHeight="1">
      <c r="A5" s="214" t="s">
        <v>3</v>
      </c>
      <c r="B5" s="214"/>
      <c r="C5" s="200" t="s">
        <v>4</v>
      </c>
      <c r="D5" s="165" t="s">
        <v>189</v>
      </c>
      <c r="E5" s="165" t="s">
        <v>188</v>
      </c>
      <c r="F5" s="180" t="s">
        <v>187</v>
      </c>
      <c r="G5" s="147" t="s">
        <v>273</v>
      </c>
    </row>
    <row r="6" spans="1:7" ht="12.75">
      <c r="A6" s="214"/>
      <c r="B6" s="214"/>
      <c r="C6" s="201" t="s">
        <v>191</v>
      </c>
      <c r="D6" s="70" t="s">
        <v>192</v>
      </c>
      <c r="E6" s="70" t="s">
        <v>275</v>
      </c>
      <c r="F6" s="190" t="s">
        <v>268</v>
      </c>
      <c r="G6" s="70" t="s">
        <v>274</v>
      </c>
    </row>
    <row r="7" spans="1:7" ht="12.75">
      <c r="A7" s="65" t="s">
        <v>50</v>
      </c>
      <c r="B7" s="202" t="s">
        <v>5</v>
      </c>
      <c r="C7" s="53" t="s">
        <v>6</v>
      </c>
      <c r="D7" s="64"/>
      <c r="E7" s="64"/>
      <c r="F7" s="191"/>
      <c r="G7" s="98"/>
    </row>
    <row r="8" spans="1:7" ht="12.75">
      <c r="A8" s="65" t="s">
        <v>52</v>
      </c>
      <c r="B8" s="203" t="s">
        <v>50</v>
      </c>
      <c r="C8" s="204" t="s">
        <v>7</v>
      </c>
      <c r="D8" s="64"/>
      <c r="E8" s="64"/>
      <c r="F8" s="192"/>
      <c r="G8" s="98"/>
    </row>
    <row r="9" spans="1:7" ht="12.75">
      <c r="A9" s="65" t="s">
        <v>79</v>
      </c>
      <c r="B9" s="205"/>
      <c r="C9" s="101" t="s">
        <v>51</v>
      </c>
      <c r="D9" s="101">
        <v>100</v>
      </c>
      <c r="E9" s="101">
        <v>100</v>
      </c>
      <c r="F9" s="193">
        <v>16</v>
      </c>
      <c r="G9" s="139">
        <f>(F9/E9)</f>
        <v>0.16</v>
      </c>
    </row>
    <row r="10" spans="1:7" ht="12.75">
      <c r="A10" s="65" t="s">
        <v>81</v>
      </c>
      <c r="B10" s="203" t="s">
        <v>52</v>
      </c>
      <c r="C10" s="204" t="s">
        <v>8</v>
      </c>
      <c r="D10" s="64"/>
      <c r="E10" s="64"/>
      <c r="F10" s="192"/>
      <c r="G10" s="117"/>
    </row>
    <row r="11" spans="1:7" ht="12.75">
      <c r="A11" s="65" t="s">
        <v>93</v>
      </c>
      <c r="B11" s="63"/>
      <c r="C11" s="64" t="s">
        <v>53</v>
      </c>
      <c r="D11" s="64">
        <v>540</v>
      </c>
      <c r="E11" s="64">
        <v>540</v>
      </c>
      <c r="F11" s="192">
        <v>245</v>
      </c>
      <c r="G11" s="117">
        <f aca="true" t="shared" si="0" ref="G11:G73">(F11/E11)</f>
        <v>0.4537037037037037</v>
      </c>
    </row>
    <row r="12" spans="1:7" ht="12.75">
      <c r="A12" s="65" t="s">
        <v>133</v>
      </c>
      <c r="B12" s="63"/>
      <c r="C12" s="206" t="s">
        <v>54</v>
      </c>
      <c r="D12" s="64">
        <v>374</v>
      </c>
      <c r="E12" s="64">
        <v>374</v>
      </c>
      <c r="F12" s="192">
        <v>230</v>
      </c>
      <c r="G12" s="117">
        <f t="shared" si="0"/>
        <v>0.6149732620320856</v>
      </c>
    </row>
    <row r="13" spans="1:7" ht="12.75">
      <c r="A13" s="65" t="s">
        <v>135</v>
      </c>
      <c r="B13" s="63"/>
      <c r="C13" s="206" t="s">
        <v>55</v>
      </c>
      <c r="D13" s="64">
        <v>229</v>
      </c>
      <c r="E13" s="64">
        <v>229</v>
      </c>
      <c r="F13" s="192">
        <v>115</v>
      </c>
      <c r="G13" s="117">
        <f t="shared" si="0"/>
        <v>0.5021834061135371</v>
      </c>
    </row>
    <row r="14" spans="1:7" ht="12.75">
      <c r="A14" s="65" t="s">
        <v>137</v>
      </c>
      <c r="B14" s="155"/>
      <c r="C14" s="107" t="s">
        <v>56</v>
      </c>
      <c r="D14" s="107">
        <f>SUM(D11:D13)</f>
        <v>1143</v>
      </c>
      <c r="E14" s="107">
        <f>SUM(E11:E13)</f>
        <v>1143</v>
      </c>
      <c r="F14" s="194">
        <f>SUM(F11:F13)</f>
        <v>590</v>
      </c>
      <c r="G14" s="119">
        <f t="shared" si="0"/>
        <v>0.5161854768153981</v>
      </c>
    </row>
    <row r="15" spans="1:7" ht="12.75">
      <c r="A15" s="65" t="s">
        <v>139</v>
      </c>
      <c r="B15" s="63"/>
      <c r="C15" s="206" t="s">
        <v>57</v>
      </c>
      <c r="D15" s="64">
        <v>3415</v>
      </c>
      <c r="E15" s="64">
        <v>3415</v>
      </c>
      <c r="F15" s="192">
        <v>2131</v>
      </c>
      <c r="G15" s="117">
        <f t="shared" si="0"/>
        <v>0.6240117130307467</v>
      </c>
    </row>
    <row r="16" spans="1:7" ht="12.75">
      <c r="A16" s="65" t="s">
        <v>141</v>
      </c>
      <c r="B16" s="63"/>
      <c r="C16" s="64" t="s">
        <v>58</v>
      </c>
      <c r="D16" s="64">
        <v>4196</v>
      </c>
      <c r="E16" s="64">
        <v>4196</v>
      </c>
      <c r="F16" s="192">
        <v>2159</v>
      </c>
      <c r="G16" s="117">
        <f t="shared" si="0"/>
        <v>0.5145376549094376</v>
      </c>
    </row>
    <row r="17" spans="1:7" ht="12.75">
      <c r="A17" s="65" t="s">
        <v>143</v>
      </c>
      <c r="B17" s="63"/>
      <c r="C17" s="64" t="s">
        <v>59</v>
      </c>
      <c r="D17" s="64">
        <v>6829</v>
      </c>
      <c r="E17" s="64">
        <v>6829</v>
      </c>
      <c r="F17" s="192">
        <v>3736</v>
      </c>
      <c r="G17" s="117">
        <f t="shared" si="0"/>
        <v>0.5470786352320984</v>
      </c>
    </row>
    <row r="18" spans="1:7" ht="12.75">
      <c r="A18" s="65" t="s">
        <v>145</v>
      </c>
      <c r="B18" s="63"/>
      <c r="C18" s="64" t="s">
        <v>60</v>
      </c>
      <c r="D18" s="64">
        <v>350</v>
      </c>
      <c r="E18" s="64">
        <v>350</v>
      </c>
      <c r="F18" s="192">
        <v>125</v>
      </c>
      <c r="G18" s="117">
        <f t="shared" si="0"/>
        <v>0.35714285714285715</v>
      </c>
    </row>
    <row r="19" spans="1:7" ht="12.75">
      <c r="A19" s="65" t="s">
        <v>146</v>
      </c>
      <c r="B19" s="63"/>
      <c r="C19" s="64" t="s">
        <v>55</v>
      </c>
      <c r="D19" s="64">
        <v>3697</v>
      </c>
      <c r="E19" s="64">
        <v>3697</v>
      </c>
      <c r="F19" s="192">
        <v>1989</v>
      </c>
      <c r="G19" s="117">
        <f t="shared" si="0"/>
        <v>0.5380037868542061</v>
      </c>
    </row>
    <row r="20" spans="1:7" ht="12.75">
      <c r="A20" s="65" t="s">
        <v>148</v>
      </c>
      <c r="B20" s="155"/>
      <c r="C20" s="107" t="s">
        <v>61</v>
      </c>
      <c r="D20" s="107">
        <f>SUM(D15:D19)</f>
        <v>18487</v>
      </c>
      <c r="E20" s="107">
        <f>SUM(E15:E19)</f>
        <v>18487</v>
      </c>
      <c r="F20" s="194">
        <f>SUM(F15:F19)</f>
        <v>10140</v>
      </c>
      <c r="G20" s="119">
        <f t="shared" si="0"/>
        <v>0.548493535998269</v>
      </c>
    </row>
    <row r="21" spans="1:7" ht="12.75">
      <c r="A21" s="65" t="s">
        <v>150</v>
      </c>
      <c r="B21" s="63"/>
      <c r="C21" s="64" t="s">
        <v>62</v>
      </c>
      <c r="D21" s="64">
        <v>3918</v>
      </c>
      <c r="E21" s="64">
        <v>3918</v>
      </c>
      <c r="F21" s="192">
        <v>2506</v>
      </c>
      <c r="G21" s="117">
        <f t="shared" si="0"/>
        <v>0.6396120469627361</v>
      </c>
    </row>
    <row r="22" spans="1:7" ht="12.75">
      <c r="A22" s="65" t="s">
        <v>152</v>
      </c>
      <c r="B22" s="63"/>
      <c r="C22" s="64" t="s">
        <v>55</v>
      </c>
      <c r="D22" s="64">
        <v>980</v>
      </c>
      <c r="E22" s="64">
        <v>980</v>
      </c>
      <c r="F22" s="192">
        <v>627</v>
      </c>
      <c r="G22" s="117">
        <f t="shared" si="0"/>
        <v>0.639795918367347</v>
      </c>
    </row>
    <row r="23" spans="1:7" ht="12.75">
      <c r="A23" s="65" t="s">
        <v>154</v>
      </c>
      <c r="B23" s="155"/>
      <c r="C23" s="107" t="s">
        <v>63</v>
      </c>
      <c r="D23" s="107">
        <f>SUM(D21:D22)</f>
        <v>4898</v>
      </c>
      <c r="E23" s="107">
        <f>SUM(E21:E22)</f>
        <v>4898</v>
      </c>
      <c r="F23" s="194">
        <f>SUM(F21:F22)</f>
        <v>3133</v>
      </c>
      <c r="G23" s="119">
        <f t="shared" si="0"/>
        <v>0.6396488362596978</v>
      </c>
    </row>
    <row r="24" spans="1:7" ht="12.75">
      <c r="A24" s="65" t="s">
        <v>156</v>
      </c>
      <c r="B24" s="63"/>
      <c r="C24" s="64" t="s">
        <v>64</v>
      </c>
      <c r="D24" s="64">
        <v>400</v>
      </c>
      <c r="E24" s="64">
        <v>400</v>
      </c>
      <c r="F24" s="192">
        <v>190</v>
      </c>
      <c r="G24" s="117">
        <f t="shared" si="0"/>
        <v>0.475</v>
      </c>
    </row>
    <row r="25" spans="1:7" ht="12.75">
      <c r="A25" s="65" t="s">
        <v>158</v>
      </c>
      <c r="B25" s="63"/>
      <c r="C25" s="64" t="s">
        <v>65</v>
      </c>
      <c r="D25" s="64">
        <v>200</v>
      </c>
      <c r="E25" s="64">
        <v>200</v>
      </c>
      <c r="F25" s="192">
        <v>24</v>
      </c>
      <c r="G25" s="117">
        <f t="shared" si="0"/>
        <v>0.12</v>
      </c>
    </row>
    <row r="26" spans="1:7" ht="12.75">
      <c r="A26" s="65" t="s">
        <v>211</v>
      </c>
      <c r="B26" s="63"/>
      <c r="C26" s="64" t="s">
        <v>66</v>
      </c>
      <c r="D26" s="64">
        <v>150</v>
      </c>
      <c r="E26" s="64">
        <v>150</v>
      </c>
      <c r="F26" s="192">
        <v>5</v>
      </c>
      <c r="G26" s="117">
        <f t="shared" si="0"/>
        <v>0.03333333333333333</v>
      </c>
    </row>
    <row r="27" spans="1:7" ht="12.75">
      <c r="A27" s="65" t="s">
        <v>213</v>
      </c>
      <c r="B27" s="63"/>
      <c r="C27" s="64" t="s">
        <v>67</v>
      </c>
      <c r="D27" s="64">
        <v>100</v>
      </c>
      <c r="E27" s="64">
        <v>100</v>
      </c>
      <c r="F27" s="192">
        <v>0</v>
      </c>
      <c r="G27" s="117">
        <f t="shared" si="0"/>
        <v>0</v>
      </c>
    </row>
    <row r="28" spans="1:7" ht="12.75">
      <c r="A28" s="65" t="s">
        <v>215</v>
      </c>
      <c r="B28" s="63"/>
      <c r="C28" s="64" t="s">
        <v>68</v>
      </c>
      <c r="D28" s="64">
        <v>100</v>
      </c>
      <c r="E28" s="64">
        <v>100</v>
      </c>
      <c r="F28" s="192">
        <v>28</v>
      </c>
      <c r="G28" s="117">
        <f t="shared" si="0"/>
        <v>0.28</v>
      </c>
    </row>
    <row r="29" spans="1:7" ht="12.75">
      <c r="A29" s="65" t="s">
        <v>217</v>
      </c>
      <c r="B29" s="63"/>
      <c r="C29" s="64" t="s">
        <v>69</v>
      </c>
      <c r="D29" s="64">
        <v>18000</v>
      </c>
      <c r="E29" s="64">
        <v>18000</v>
      </c>
      <c r="F29" s="192">
        <v>1527</v>
      </c>
      <c r="G29" s="117">
        <f t="shared" si="0"/>
        <v>0.08483333333333333</v>
      </c>
    </row>
    <row r="30" spans="1:7" ht="12.75">
      <c r="A30" s="65" t="s">
        <v>219</v>
      </c>
      <c r="B30" s="63"/>
      <c r="C30" s="64" t="s">
        <v>70</v>
      </c>
      <c r="D30" s="64">
        <v>600</v>
      </c>
      <c r="E30" s="64">
        <v>600</v>
      </c>
      <c r="F30" s="192">
        <v>76</v>
      </c>
      <c r="G30" s="117">
        <f t="shared" si="0"/>
        <v>0.12666666666666668</v>
      </c>
    </row>
    <row r="31" spans="1:7" ht="12.75">
      <c r="A31" s="65" t="s">
        <v>221</v>
      </c>
      <c r="B31" s="63"/>
      <c r="C31" s="64" t="s">
        <v>71</v>
      </c>
      <c r="D31" s="64">
        <v>100</v>
      </c>
      <c r="E31" s="64">
        <v>100</v>
      </c>
      <c r="F31" s="192">
        <v>29</v>
      </c>
      <c r="G31" s="117">
        <f t="shared" si="0"/>
        <v>0.29</v>
      </c>
    </row>
    <row r="32" spans="1:7" ht="12.75">
      <c r="A32" s="65" t="s">
        <v>223</v>
      </c>
      <c r="B32" s="63"/>
      <c r="C32" s="64" t="s">
        <v>72</v>
      </c>
      <c r="D32" s="64">
        <v>0</v>
      </c>
      <c r="E32" s="64">
        <v>0</v>
      </c>
      <c r="F32" s="192">
        <v>13</v>
      </c>
      <c r="G32" s="117"/>
    </row>
    <row r="33" spans="1:7" ht="12.75">
      <c r="A33" s="65" t="s">
        <v>225</v>
      </c>
      <c r="B33" s="63"/>
      <c r="C33" s="64" t="s">
        <v>73</v>
      </c>
      <c r="D33" s="64">
        <v>400</v>
      </c>
      <c r="E33" s="64">
        <v>400</v>
      </c>
      <c r="F33" s="192">
        <v>132</v>
      </c>
      <c r="G33" s="117">
        <f t="shared" si="0"/>
        <v>0.33</v>
      </c>
    </row>
    <row r="34" spans="1:7" ht="12.75">
      <c r="A34" s="65" t="s">
        <v>249</v>
      </c>
      <c r="B34" s="63"/>
      <c r="C34" s="64" t="s">
        <v>74</v>
      </c>
      <c r="D34" s="64">
        <v>35000</v>
      </c>
      <c r="E34" s="64">
        <v>35000</v>
      </c>
      <c r="F34" s="192">
        <v>9649</v>
      </c>
      <c r="G34" s="117">
        <f t="shared" si="0"/>
        <v>0.2756857142857143</v>
      </c>
    </row>
    <row r="35" spans="1:7" ht="12.75">
      <c r="A35" s="65" t="s">
        <v>251</v>
      </c>
      <c r="B35" s="63"/>
      <c r="C35" s="64" t="s">
        <v>75</v>
      </c>
      <c r="D35" s="64">
        <v>2000</v>
      </c>
      <c r="E35" s="64">
        <v>2000</v>
      </c>
      <c r="F35" s="192">
        <v>846</v>
      </c>
      <c r="G35" s="117">
        <f t="shared" si="0"/>
        <v>0.423</v>
      </c>
    </row>
    <row r="36" spans="1:7" ht="12.75">
      <c r="A36" s="65" t="s">
        <v>253</v>
      </c>
      <c r="B36" s="63"/>
      <c r="C36" s="64" t="s">
        <v>76</v>
      </c>
      <c r="D36" s="64"/>
      <c r="E36" s="64"/>
      <c r="F36" s="192">
        <v>418</v>
      </c>
      <c r="G36" s="117"/>
    </row>
    <row r="37" spans="1:7" ht="12.75">
      <c r="A37" s="65" t="s">
        <v>255</v>
      </c>
      <c r="B37" s="63"/>
      <c r="C37" s="64" t="s">
        <v>55</v>
      </c>
      <c r="D37" s="64">
        <v>14162</v>
      </c>
      <c r="E37" s="64">
        <v>14162</v>
      </c>
      <c r="F37" s="192">
        <v>4116</v>
      </c>
      <c r="G37" s="117">
        <f t="shared" si="0"/>
        <v>0.2906369156898743</v>
      </c>
    </row>
    <row r="38" spans="1:7" ht="12.75">
      <c r="A38" s="65" t="s">
        <v>257</v>
      </c>
      <c r="B38" s="155"/>
      <c r="C38" s="107" t="s">
        <v>77</v>
      </c>
      <c r="D38" s="107">
        <f>SUM(D24:D36)</f>
        <v>57050</v>
      </c>
      <c r="E38" s="107">
        <f>SUM(E24:E36)</f>
        <v>57050</v>
      </c>
      <c r="F38" s="195">
        <f>SUM(F24:F36)</f>
        <v>12937</v>
      </c>
      <c r="G38" s="119">
        <f t="shared" si="0"/>
        <v>0.22676599474145487</v>
      </c>
    </row>
    <row r="39" spans="1:7" ht="12.75">
      <c r="A39" s="65" t="s">
        <v>259</v>
      </c>
      <c r="B39" s="63"/>
      <c r="C39" s="53" t="s">
        <v>78</v>
      </c>
      <c r="D39" s="53">
        <f>D11+D12+D15+D16+D17+D18+D21+D38</f>
        <v>76672</v>
      </c>
      <c r="E39" s="53">
        <f>E11+E12+E15+E16+E17+E18+E21+E38</f>
        <v>76672</v>
      </c>
      <c r="F39" s="196">
        <f>F11+F12+F15+F16+F17+F18+F21+F38</f>
        <v>24069</v>
      </c>
      <c r="G39" s="118">
        <f t="shared" si="0"/>
        <v>0.3139216402337229</v>
      </c>
    </row>
    <row r="40" spans="1:7" ht="12.75">
      <c r="A40" s="65" t="s">
        <v>279</v>
      </c>
      <c r="B40" s="63" t="s">
        <v>79</v>
      </c>
      <c r="C40" s="53" t="s">
        <v>80</v>
      </c>
      <c r="D40" s="53">
        <f>D13+D19+D22+D37</f>
        <v>19068</v>
      </c>
      <c r="E40" s="53">
        <f>E13+E19+E22+E37</f>
        <v>19068</v>
      </c>
      <c r="F40" s="196">
        <f>F13+F19+F22+F37</f>
        <v>6847</v>
      </c>
      <c r="G40" s="118">
        <f t="shared" si="0"/>
        <v>0.3590832808894483</v>
      </c>
    </row>
    <row r="41" spans="1:7" ht="12.75">
      <c r="A41" s="65" t="s">
        <v>280</v>
      </c>
      <c r="B41" s="63" t="s">
        <v>81</v>
      </c>
      <c r="C41" s="53" t="s">
        <v>82</v>
      </c>
      <c r="D41" s="53">
        <v>500</v>
      </c>
      <c r="E41" s="53">
        <v>500</v>
      </c>
      <c r="F41" s="196">
        <v>63</v>
      </c>
      <c r="G41" s="118">
        <f t="shared" si="0"/>
        <v>0.126</v>
      </c>
    </row>
    <row r="42" spans="1:7" ht="12.75">
      <c r="A42" s="65" t="s">
        <v>281</v>
      </c>
      <c r="B42" s="155"/>
      <c r="C42" s="107" t="s">
        <v>83</v>
      </c>
      <c r="D42" s="107">
        <f>D41+D40+D39+D9</f>
        <v>96340</v>
      </c>
      <c r="E42" s="107">
        <f>E41+E40+E39+E9</f>
        <v>96340</v>
      </c>
      <c r="F42" s="194">
        <f>F41+F40+F39+F9</f>
        <v>30995</v>
      </c>
      <c r="G42" s="119">
        <f t="shared" si="0"/>
        <v>0.32172514012871084</v>
      </c>
    </row>
    <row r="43" spans="1:7" ht="12.75">
      <c r="A43" s="65" t="s">
        <v>282</v>
      </c>
      <c r="B43" s="63" t="s">
        <v>12</v>
      </c>
      <c r="C43" s="53" t="s">
        <v>84</v>
      </c>
      <c r="D43" s="64"/>
      <c r="E43" s="64"/>
      <c r="F43" s="192"/>
      <c r="G43" s="117"/>
    </row>
    <row r="44" spans="1:7" ht="12.75">
      <c r="A44" s="65" t="s">
        <v>283</v>
      </c>
      <c r="B44" s="63" t="s">
        <v>50</v>
      </c>
      <c r="C44" s="53" t="s">
        <v>14</v>
      </c>
      <c r="D44" s="64"/>
      <c r="E44" s="64"/>
      <c r="F44" s="192"/>
      <c r="G44" s="117"/>
    </row>
    <row r="45" spans="1:7" ht="12.75">
      <c r="A45" s="65" t="s">
        <v>284</v>
      </c>
      <c r="B45" s="63"/>
      <c r="C45" s="64" t="s">
        <v>85</v>
      </c>
      <c r="D45" s="64">
        <v>45100</v>
      </c>
      <c r="E45" s="64">
        <v>45100</v>
      </c>
      <c r="F45" s="192">
        <v>26073</v>
      </c>
      <c r="G45" s="117">
        <f t="shared" si="0"/>
        <v>0.5781152993348115</v>
      </c>
    </row>
    <row r="46" spans="1:7" ht="12.75">
      <c r="A46" s="65" t="s">
        <v>285</v>
      </c>
      <c r="B46" s="63"/>
      <c r="C46" s="64" t="s">
        <v>86</v>
      </c>
      <c r="D46" s="64">
        <v>12300</v>
      </c>
      <c r="E46" s="64">
        <v>12300</v>
      </c>
      <c r="F46" s="192">
        <v>6578</v>
      </c>
      <c r="G46" s="117">
        <f t="shared" si="0"/>
        <v>0.5347967479674797</v>
      </c>
    </row>
    <row r="47" spans="1:7" ht="12.75">
      <c r="A47" s="65" t="s">
        <v>286</v>
      </c>
      <c r="B47" s="63"/>
      <c r="C47" s="64" t="s">
        <v>87</v>
      </c>
      <c r="D47" s="64">
        <v>19000</v>
      </c>
      <c r="E47" s="64">
        <v>19000</v>
      </c>
      <c r="F47" s="192">
        <v>695</v>
      </c>
      <c r="G47" s="117">
        <f t="shared" si="0"/>
        <v>0.03657894736842105</v>
      </c>
    </row>
    <row r="48" spans="1:7" ht="12.75">
      <c r="A48" s="65" t="s">
        <v>287</v>
      </c>
      <c r="B48" s="63"/>
      <c r="C48" s="64" t="s">
        <v>88</v>
      </c>
      <c r="D48" s="64">
        <v>11000</v>
      </c>
      <c r="E48" s="64">
        <v>11000</v>
      </c>
      <c r="F48" s="192">
        <v>4566</v>
      </c>
      <c r="G48" s="117">
        <f t="shared" si="0"/>
        <v>0.41509090909090907</v>
      </c>
    </row>
    <row r="49" spans="1:7" ht="12.75">
      <c r="A49" s="65" t="s">
        <v>288</v>
      </c>
      <c r="B49" s="155"/>
      <c r="C49" s="107" t="s">
        <v>11</v>
      </c>
      <c r="D49" s="107">
        <f>SUM(D45:D48)</f>
        <v>87400</v>
      </c>
      <c r="E49" s="107">
        <f>SUM(E45:E48)</f>
        <v>87400</v>
      </c>
      <c r="F49" s="194">
        <f>SUM(F45:F48)</f>
        <v>37912</v>
      </c>
      <c r="G49" s="119">
        <f t="shared" si="0"/>
        <v>0.4337757437070938</v>
      </c>
    </row>
    <row r="50" spans="1:7" ht="12.75">
      <c r="A50" s="65" t="s">
        <v>289</v>
      </c>
      <c r="B50" s="63" t="s">
        <v>52</v>
      </c>
      <c r="C50" s="53" t="s">
        <v>15</v>
      </c>
      <c r="D50" s="64"/>
      <c r="E50" s="64"/>
      <c r="F50" s="192"/>
      <c r="G50" s="117"/>
    </row>
    <row r="51" spans="1:7" ht="12.75">
      <c r="A51" s="65" t="s">
        <v>290</v>
      </c>
      <c r="B51" s="63"/>
      <c r="C51" s="64" t="s">
        <v>89</v>
      </c>
      <c r="D51" s="64">
        <v>13213</v>
      </c>
      <c r="E51" s="64">
        <v>13213</v>
      </c>
      <c r="F51" s="192">
        <v>7175</v>
      </c>
      <c r="G51" s="117">
        <f t="shared" si="0"/>
        <v>0.543025807916446</v>
      </c>
    </row>
    <row r="52" spans="1:7" ht="12.75">
      <c r="A52" s="65" t="s">
        <v>291</v>
      </c>
      <c r="B52" s="63"/>
      <c r="C52" s="64" t="s">
        <v>90</v>
      </c>
      <c r="D52" s="64">
        <v>24258</v>
      </c>
      <c r="E52" s="64">
        <v>24258</v>
      </c>
      <c r="F52" s="192">
        <v>13172</v>
      </c>
      <c r="G52" s="117">
        <f t="shared" si="0"/>
        <v>0.5429961249896941</v>
      </c>
    </row>
    <row r="53" spans="1:7" ht="12.75">
      <c r="A53" s="65" t="s">
        <v>292</v>
      </c>
      <c r="B53" s="63"/>
      <c r="C53" s="64" t="s">
        <v>91</v>
      </c>
      <c r="D53" s="64">
        <v>7000</v>
      </c>
      <c r="E53" s="64">
        <v>7000</v>
      </c>
      <c r="F53" s="197">
        <v>4362</v>
      </c>
      <c r="G53" s="153">
        <f t="shared" si="0"/>
        <v>0.6231428571428571</v>
      </c>
    </row>
    <row r="54" spans="1:7" ht="12.75">
      <c r="A54" s="65" t="s">
        <v>293</v>
      </c>
      <c r="B54" s="155"/>
      <c r="C54" s="107" t="s">
        <v>11</v>
      </c>
      <c r="D54" s="107">
        <f>SUM(D51:D53)</f>
        <v>44471</v>
      </c>
      <c r="E54" s="107">
        <f>SUM(E51:E53)</f>
        <v>44471</v>
      </c>
      <c r="F54" s="198">
        <f>SUM(F51:F53)</f>
        <v>24709</v>
      </c>
      <c r="G54" s="119">
        <f t="shared" si="0"/>
        <v>0.5556205167412471</v>
      </c>
    </row>
    <row r="55" spans="1:7" ht="12.75">
      <c r="A55" s="65" t="s">
        <v>294</v>
      </c>
      <c r="B55" s="218"/>
      <c r="C55" s="218"/>
      <c r="D55" s="218"/>
      <c r="E55" s="218"/>
      <c r="F55" s="199" t="s">
        <v>49</v>
      </c>
      <c r="G55" s="154"/>
    </row>
    <row r="56" spans="1:7" ht="12.75">
      <c r="A56" s="65" t="s">
        <v>295</v>
      </c>
      <c r="B56" s="63" t="s">
        <v>79</v>
      </c>
      <c r="C56" s="53" t="s">
        <v>16</v>
      </c>
      <c r="D56" s="53">
        <v>200</v>
      </c>
      <c r="E56" s="53">
        <v>200</v>
      </c>
      <c r="F56" s="196">
        <v>112</v>
      </c>
      <c r="G56" s="118">
        <f t="shared" si="0"/>
        <v>0.56</v>
      </c>
    </row>
    <row r="57" spans="1:7" ht="12.75">
      <c r="A57" s="65" t="s">
        <v>296</v>
      </c>
      <c r="B57" s="63" t="s">
        <v>81</v>
      </c>
      <c r="C57" s="53" t="s">
        <v>92</v>
      </c>
      <c r="D57" s="53">
        <v>500</v>
      </c>
      <c r="E57" s="53">
        <v>500</v>
      </c>
      <c r="F57" s="196">
        <v>258</v>
      </c>
      <c r="G57" s="118">
        <f t="shared" si="0"/>
        <v>0.516</v>
      </c>
    </row>
    <row r="58" spans="1:7" ht="12.75">
      <c r="A58" s="65" t="s">
        <v>297</v>
      </c>
      <c r="B58" s="63" t="s">
        <v>93</v>
      </c>
      <c r="C58" s="53" t="s">
        <v>94</v>
      </c>
      <c r="D58" s="53">
        <v>500</v>
      </c>
      <c r="E58" s="53">
        <v>500</v>
      </c>
      <c r="F58" s="196">
        <v>65</v>
      </c>
      <c r="G58" s="118">
        <f t="shared" si="0"/>
        <v>0.13</v>
      </c>
    </row>
    <row r="59" spans="1:7" ht="12.75">
      <c r="A59" s="65" t="s">
        <v>298</v>
      </c>
      <c r="B59" s="155"/>
      <c r="C59" s="107" t="s">
        <v>11</v>
      </c>
      <c r="D59" s="107">
        <f>D58+D57+D56+D54+D49</f>
        <v>133071</v>
      </c>
      <c r="E59" s="107">
        <f>E58+E57+E56+E54+E49</f>
        <v>133071</v>
      </c>
      <c r="F59" s="194">
        <f>F58+F57+F56+F54+F49</f>
        <v>63056</v>
      </c>
      <c r="G59" s="119">
        <f t="shared" si="0"/>
        <v>0.47385230440892456</v>
      </c>
    </row>
    <row r="60" spans="1:7" ht="12.75">
      <c r="A60" s="65" t="s">
        <v>299</v>
      </c>
      <c r="B60" s="63" t="s">
        <v>19</v>
      </c>
      <c r="C60" s="53" t="s">
        <v>20</v>
      </c>
      <c r="D60" s="64"/>
      <c r="E60" s="64"/>
      <c r="F60" s="192"/>
      <c r="G60" s="117"/>
    </row>
    <row r="61" spans="1:7" ht="12.75">
      <c r="A61" s="65" t="s">
        <v>300</v>
      </c>
      <c r="B61" s="63"/>
      <c r="C61" s="64" t="s">
        <v>95</v>
      </c>
      <c r="D61" s="64">
        <v>85931</v>
      </c>
      <c r="E61" s="64">
        <v>85931</v>
      </c>
      <c r="F61" s="192">
        <v>40130</v>
      </c>
      <c r="G61" s="117">
        <f t="shared" si="0"/>
        <v>0.46700259510537523</v>
      </c>
    </row>
    <row r="62" spans="1:7" ht="12.75">
      <c r="A62" s="65" t="s">
        <v>301</v>
      </c>
      <c r="B62" s="63"/>
      <c r="C62" s="64" t="s">
        <v>96</v>
      </c>
      <c r="D62" s="64"/>
      <c r="E62" s="64"/>
      <c r="F62" s="192"/>
      <c r="G62" s="117"/>
    </row>
    <row r="63" spans="1:7" ht="12.75">
      <c r="A63" s="65" t="s">
        <v>302</v>
      </c>
      <c r="B63" s="63"/>
      <c r="C63" s="64" t="s">
        <v>97</v>
      </c>
      <c r="D63" s="64"/>
      <c r="E63" s="64">
        <v>16029</v>
      </c>
      <c r="F63" s="192">
        <v>21440</v>
      </c>
      <c r="G63" s="117">
        <f t="shared" si="0"/>
        <v>1.3375756441449873</v>
      </c>
    </row>
    <row r="64" spans="1:7" ht="12.75">
      <c r="A64" s="65" t="s">
        <v>303</v>
      </c>
      <c r="B64" s="63"/>
      <c r="C64" s="64" t="s">
        <v>98</v>
      </c>
      <c r="D64" s="64"/>
      <c r="E64" s="64"/>
      <c r="F64" s="192"/>
      <c r="G64" s="117"/>
    </row>
    <row r="65" spans="1:7" ht="12.75">
      <c r="A65" s="65" t="s">
        <v>304</v>
      </c>
      <c r="B65" s="155"/>
      <c r="C65" s="107" t="s">
        <v>11</v>
      </c>
      <c r="D65" s="107">
        <f>D63+D62+D61</f>
        <v>85931</v>
      </c>
      <c r="E65" s="107">
        <f>E63+E62+E61</f>
        <v>101960</v>
      </c>
      <c r="F65" s="194">
        <f>F63+F62+F61</f>
        <v>61570</v>
      </c>
      <c r="G65" s="119">
        <f t="shared" si="0"/>
        <v>0.6038642604943115</v>
      </c>
    </row>
    <row r="66" spans="1:7" ht="12.75">
      <c r="A66" s="65" t="s">
        <v>305</v>
      </c>
      <c r="B66" s="63" t="s">
        <v>21</v>
      </c>
      <c r="C66" s="53" t="s">
        <v>22</v>
      </c>
      <c r="D66" s="64"/>
      <c r="E66" s="64"/>
      <c r="F66" s="192"/>
      <c r="G66" s="117"/>
    </row>
    <row r="67" spans="1:7" ht="12.75">
      <c r="A67" s="65" t="s">
        <v>306</v>
      </c>
      <c r="B67" s="63"/>
      <c r="C67" s="64" t="s">
        <v>99</v>
      </c>
      <c r="D67" s="64">
        <v>9000</v>
      </c>
      <c r="E67" s="64">
        <v>9000</v>
      </c>
      <c r="F67" s="192">
        <v>0</v>
      </c>
      <c r="G67" s="117">
        <f t="shared" si="0"/>
        <v>0</v>
      </c>
    </row>
    <row r="68" spans="1:7" ht="12.75">
      <c r="A68" s="65" t="s">
        <v>307</v>
      </c>
      <c r="B68" s="63"/>
      <c r="C68" s="64" t="s">
        <v>100</v>
      </c>
      <c r="D68" s="64">
        <v>21000</v>
      </c>
      <c r="E68" s="64">
        <v>21000</v>
      </c>
      <c r="F68" s="192">
        <v>22600</v>
      </c>
      <c r="G68" s="117">
        <f t="shared" si="0"/>
        <v>1.0761904761904761</v>
      </c>
    </row>
    <row r="69" spans="1:7" ht="12.75">
      <c r="A69" s="65" t="s">
        <v>308</v>
      </c>
      <c r="B69" s="63"/>
      <c r="C69" s="64" t="s">
        <v>101</v>
      </c>
      <c r="D69" s="64"/>
      <c r="E69" s="64"/>
      <c r="F69" s="192"/>
      <c r="G69" s="117"/>
    </row>
    <row r="70" spans="1:7" ht="12.75">
      <c r="A70" s="65" t="s">
        <v>309</v>
      </c>
      <c r="B70" s="155"/>
      <c r="C70" s="107" t="s">
        <v>11</v>
      </c>
      <c r="D70" s="107">
        <f>+D68+D67</f>
        <v>30000</v>
      </c>
      <c r="E70" s="107">
        <f>+E68+E67</f>
        <v>30000</v>
      </c>
      <c r="F70" s="194">
        <f>+F68+F67</f>
        <v>22600</v>
      </c>
      <c r="G70" s="119">
        <f t="shared" si="0"/>
        <v>0.7533333333333333</v>
      </c>
    </row>
    <row r="71" spans="1:7" ht="12.75">
      <c r="A71" s="65" t="s">
        <v>310</v>
      </c>
      <c r="B71" s="63" t="s">
        <v>23</v>
      </c>
      <c r="C71" s="53" t="s">
        <v>102</v>
      </c>
      <c r="D71" s="64"/>
      <c r="E71" s="64"/>
      <c r="F71" s="192"/>
      <c r="G71" s="117"/>
    </row>
    <row r="72" spans="1:7" ht="12.75">
      <c r="A72" s="65" t="s">
        <v>311</v>
      </c>
      <c r="B72" s="63" t="s">
        <v>50</v>
      </c>
      <c r="C72" s="53" t="s">
        <v>25</v>
      </c>
      <c r="D72" s="64"/>
      <c r="E72" s="64"/>
      <c r="F72" s="192"/>
      <c r="G72" s="117"/>
    </row>
    <row r="73" spans="1:7" ht="12.75">
      <c r="A73" s="65" t="s">
        <v>312</v>
      </c>
      <c r="B73" s="64"/>
      <c r="C73" s="64" t="s">
        <v>103</v>
      </c>
      <c r="D73" s="64">
        <v>80</v>
      </c>
      <c r="E73" s="64">
        <v>80</v>
      </c>
      <c r="F73" s="192">
        <v>21</v>
      </c>
      <c r="G73" s="117">
        <f t="shared" si="0"/>
        <v>0.2625</v>
      </c>
    </row>
    <row r="74" spans="1:7" ht="12.75">
      <c r="A74" s="65" t="s">
        <v>313</v>
      </c>
      <c r="B74" s="64"/>
      <c r="C74" s="64" t="s">
        <v>104</v>
      </c>
      <c r="D74" s="64">
        <v>2760</v>
      </c>
      <c r="E74" s="64">
        <v>2760</v>
      </c>
      <c r="F74" s="192">
        <v>1561</v>
      </c>
      <c r="G74" s="117">
        <f aca="true" t="shared" si="1" ref="G74:G106">(F74/E74)</f>
        <v>0.5655797101449276</v>
      </c>
    </row>
    <row r="75" spans="1:7" ht="12.75">
      <c r="A75" s="65" t="s">
        <v>314</v>
      </c>
      <c r="B75" s="64"/>
      <c r="C75" s="64" t="s">
        <v>105</v>
      </c>
      <c r="D75" s="64">
        <v>24254</v>
      </c>
      <c r="E75" s="64">
        <v>24254</v>
      </c>
      <c r="F75" s="192">
        <v>10824</v>
      </c>
      <c r="G75" s="117">
        <f t="shared" si="1"/>
        <v>0.44627690277892307</v>
      </c>
    </row>
    <row r="76" spans="1:7" ht="12.75">
      <c r="A76" s="65" t="s">
        <v>315</v>
      </c>
      <c r="B76" s="64"/>
      <c r="C76" s="64" t="s">
        <v>106</v>
      </c>
      <c r="D76" s="64">
        <v>1689</v>
      </c>
      <c r="E76" s="64">
        <v>1689</v>
      </c>
      <c r="F76" s="192">
        <v>422</v>
      </c>
      <c r="G76" s="117">
        <f t="shared" si="1"/>
        <v>0.2498519834221433</v>
      </c>
    </row>
    <row r="77" spans="1:7" ht="12.75">
      <c r="A77" s="65" t="s">
        <v>316</v>
      </c>
      <c r="B77" s="64"/>
      <c r="C77" s="64" t="s">
        <v>107</v>
      </c>
      <c r="D77" s="64">
        <v>1202</v>
      </c>
      <c r="E77" s="64">
        <v>1202</v>
      </c>
      <c r="F77" s="192">
        <v>0</v>
      </c>
      <c r="G77" s="117">
        <f t="shared" si="1"/>
        <v>0</v>
      </c>
    </row>
    <row r="78" spans="1:7" ht="12.75">
      <c r="A78" s="65" t="s">
        <v>317</v>
      </c>
      <c r="B78" s="64"/>
      <c r="C78" s="64" t="s">
        <v>108</v>
      </c>
      <c r="D78" s="64">
        <v>12854</v>
      </c>
      <c r="E78" s="64">
        <v>12854</v>
      </c>
      <c r="F78" s="192">
        <v>3166</v>
      </c>
      <c r="G78" s="117">
        <f t="shared" si="1"/>
        <v>0.24630465224832737</v>
      </c>
    </row>
    <row r="79" spans="1:7" ht="12.75">
      <c r="A79" s="65" t="s">
        <v>318</v>
      </c>
      <c r="B79" s="64"/>
      <c r="C79" s="64" t="s">
        <v>109</v>
      </c>
      <c r="D79" s="64">
        <v>1100</v>
      </c>
      <c r="E79" s="64">
        <v>1100</v>
      </c>
      <c r="F79" s="192">
        <v>0</v>
      </c>
      <c r="G79" s="117">
        <f t="shared" si="1"/>
        <v>0</v>
      </c>
    </row>
    <row r="80" spans="1:7" ht="12.75">
      <c r="A80" s="65" t="s">
        <v>319</v>
      </c>
      <c r="B80" s="64"/>
      <c r="C80" s="64" t="s">
        <v>110</v>
      </c>
      <c r="D80" s="64">
        <v>170</v>
      </c>
      <c r="E80" s="64">
        <v>170</v>
      </c>
      <c r="F80" s="192">
        <v>466</v>
      </c>
      <c r="G80" s="117">
        <f t="shared" si="1"/>
        <v>2.7411764705882353</v>
      </c>
    </row>
    <row r="81" spans="1:7" ht="12.75">
      <c r="A81" s="65" t="s">
        <v>320</v>
      </c>
      <c r="B81" s="64"/>
      <c r="C81" s="64" t="s">
        <v>111</v>
      </c>
      <c r="D81" s="64">
        <v>3580</v>
      </c>
      <c r="E81" s="64">
        <v>1772</v>
      </c>
      <c r="F81" s="192">
        <v>0</v>
      </c>
      <c r="G81" s="117">
        <f t="shared" si="1"/>
        <v>0</v>
      </c>
    </row>
    <row r="82" spans="1:7" ht="12.75">
      <c r="A82" s="65" t="s">
        <v>321</v>
      </c>
      <c r="B82" s="64"/>
      <c r="C82" s="64" t="s">
        <v>112</v>
      </c>
      <c r="D82" s="64">
        <v>17180</v>
      </c>
      <c r="E82" s="64">
        <v>11752</v>
      </c>
      <c r="F82" s="192">
        <v>0</v>
      </c>
      <c r="G82" s="117">
        <f t="shared" si="1"/>
        <v>0</v>
      </c>
    </row>
    <row r="83" spans="1:7" ht="12.75">
      <c r="A83" s="65" t="s">
        <v>322</v>
      </c>
      <c r="B83" s="64"/>
      <c r="C83" s="64" t="s">
        <v>113</v>
      </c>
      <c r="D83" s="64">
        <v>500</v>
      </c>
      <c r="E83" s="64">
        <v>500</v>
      </c>
      <c r="F83" s="192">
        <v>0</v>
      </c>
      <c r="G83" s="117">
        <f t="shared" si="1"/>
        <v>0</v>
      </c>
    </row>
    <row r="84" spans="1:7" ht="12.75">
      <c r="A84" s="65" t="s">
        <v>323</v>
      </c>
      <c r="B84" s="64"/>
      <c r="C84" s="98" t="s">
        <v>262</v>
      </c>
      <c r="D84" s="64"/>
      <c r="E84" s="64">
        <v>338</v>
      </c>
      <c r="F84" s="192">
        <v>338</v>
      </c>
      <c r="G84" s="117">
        <f t="shared" si="1"/>
        <v>1</v>
      </c>
    </row>
    <row r="85" spans="1:7" ht="12.75">
      <c r="A85" s="65" t="s">
        <v>324</v>
      </c>
      <c r="B85" s="64"/>
      <c r="C85" s="64" t="s">
        <v>114</v>
      </c>
      <c r="D85" s="64">
        <v>1500</v>
      </c>
      <c r="E85" s="64">
        <v>1500</v>
      </c>
      <c r="F85" s="192">
        <v>1500</v>
      </c>
      <c r="G85" s="117">
        <f t="shared" si="1"/>
        <v>1</v>
      </c>
    </row>
    <row r="86" spans="1:7" ht="12.75">
      <c r="A86" s="65" t="s">
        <v>325</v>
      </c>
      <c r="B86" s="63"/>
      <c r="C86" s="53" t="s">
        <v>11</v>
      </c>
      <c r="D86" s="53">
        <f>SUM(D73:D85)</f>
        <v>66869</v>
      </c>
      <c r="E86" s="53">
        <f>SUM(E73:E85)</f>
        <v>59971</v>
      </c>
      <c r="F86" s="196">
        <f>SUM(F73:F85)</f>
        <v>18298</v>
      </c>
      <c r="G86" s="118">
        <f t="shared" si="1"/>
        <v>0.30511413850027513</v>
      </c>
    </row>
    <row r="87" spans="1:7" ht="12.75">
      <c r="A87" s="65" t="s">
        <v>326</v>
      </c>
      <c r="B87" s="63" t="s">
        <v>52</v>
      </c>
      <c r="C87" s="53" t="s">
        <v>26</v>
      </c>
      <c r="D87" s="64"/>
      <c r="E87" s="64"/>
      <c r="F87" s="192"/>
      <c r="G87" s="117"/>
    </row>
    <row r="88" spans="1:7" ht="12.75">
      <c r="A88" s="65" t="s">
        <v>327</v>
      </c>
      <c r="B88" s="63"/>
      <c r="C88" s="64" t="s">
        <v>115</v>
      </c>
      <c r="D88" s="64">
        <v>1300</v>
      </c>
      <c r="E88" s="64">
        <v>1300</v>
      </c>
      <c r="F88" s="192">
        <v>614</v>
      </c>
      <c r="G88" s="117">
        <f t="shared" si="1"/>
        <v>0.4723076923076923</v>
      </c>
    </row>
    <row r="89" spans="1:7" ht="12.75">
      <c r="A89" s="65" t="s">
        <v>328</v>
      </c>
      <c r="B89" s="63"/>
      <c r="C89" s="98" t="s">
        <v>263</v>
      </c>
      <c r="D89" s="64"/>
      <c r="E89" s="64">
        <v>343</v>
      </c>
      <c r="F89" s="192">
        <v>343</v>
      </c>
      <c r="G89" s="117">
        <f t="shared" si="1"/>
        <v>1</v>
      </c>
    </row>
    <row r="90" spans="1:7" ht="12.75">
      <c r="A90" s="65" t="s">
        <v>329</v>
      </c>
      <c r="B90" s="63"/>
      <c r="C90" s="98" t="s">
        <v>264</v>
      </c>
      <c r="D90" s="64"/>
      <c r="E90" s="64">
        <v>8976</v>
      </c>
      <c r="F90" s="192">
        <v>3142</v>
      </c>
      <c r="G90" s="117">
        <f t="shared" si="1"/>
        <v>0.3500445632798574</v>
      </c>
    </row>
    <row r="91" spans="1:7" ht="12.75">
      <c r="A91" s="65" t="s">
        <v>330</v>
      </c>
      <c r="B91" s="63"/>
      <c r="C91" s="98" t="s">
        <v>265</v>
      </c>
      <c r="D91" s="64"/>
      <c r="E91" s="64">
        <v>52099</v>
      </c>
      <c r="F91" s="192">
        <v>0</v>
      </c>
      <c r="G91" s="117">
        <f t="shared" si="1"/>
        <v>0</v>
      </c>
    </row>
    <row r="92" spans="1:7" ht="12.75">
      <c r="A92" s="65" t="s">
        <v>331</v>
      </c>
      <c r="B92" s="63"/>
      <c r="C92" s="98" t="s">
        <v>266</v>
      </c>
      <c r="D92" s="64"/>
      <c r="E92" s="64">
        <v>450</v>
      </c>
      <c r="F92" s="192">
        <v>450</v>
      </c>
      <c r="G92" s="117">
        <f t="shared" si="1"/>
        <v>1</v>
      </c>
    </row>
    <row r="93" spans="1:7" ht="12.75">
      <c r="A93" s="65" t="s">
        <v>332</v>
      </c>
      <c r="B93" s="63"/>
      <c r="C93" s="64" t="s">
        <v>116</v>
      </c>
      <c r="D93" s="64">
        <v>5813</v>
      </c>
      <c r="E93" s="64">
        <v>5813</v>
      </c>
      <c r="F93" s="192">
        <v>5813</v>
      </c>
      <c r="G93" s="117">
        <f t="shared" si="1"/>
        <v>1</v>
      </c>
    </row>
    <row r="94" spans="1:7" ht="12.75">
      <c r="A94" s="65" t="s">
        <v>333</v>
      </c>
      <c r="B94" s="63"/>
      <c r="C94" s="64" t="s">
        <v>117</v>
      </c>
      <c r="D94" s="64">
        <v>3540</v>
      </c>
      <c r="E94" s="64">
        <v>3540</v>
      </c>
      <c r="F94" s="192">
        <v>0</v>
      </c>
      <c r="G94" s="117">
        <f t="shared" si="1"/>
        <v>0</v>
      </c>
    </row>
    <row r="95" spans="1:7" ht="12.75">
      <c r="A95" s="65" t="s">
        <v>334</v>
      </c>
      <c r="B95" s="63"/>
      <c r="C95" s="64" t="s">
        <v>118</v>
      </c>
      <c r="D95" s="64">
        <v>200</v>
      </c>
      <c r="E95" s="64">
        <v>200</v>
      </c>
      <c r="F95" s="192">
        <v>200</v>
      </c>
      <c r="G95" s="117">
        <f t="shared" si="1"/>
        <v>1</v>
      </c>
    </row>
    <row r="96" spans="1:7" ht="12.75">
      <c r="A96" s="65" t="s">
        <v>335</v>
      </c>
      <c r="B96" s="63"/>
      <c r="C96" s="64" t="s">
        <v>119</v>
      </c>
      <c r="D96" s="64">
        <v>39228</v>
      </c>
      <c r="E96" s="64">
        <v>39228</v>
      </c>
      <c r="F96" s="192">
        <v>0</v>
      </c>
      <c r="G96" s="117">
        <f t="shared" si="1"/>
        <v>0</v>
      </c>
    </row>
    <row r="97" spans="1:7" ht="12.75">
      <c r="A97" s="65" t="s">
        <v>336</v>
      </c>
      <c r="B97" s="63"/>
      <c r="C97" s="53" t="s">
        <v>11</v>
      </c>
      <c r="D97" s="53">
        <f>SUM(D88:D96)</f>
        <v>50081</v>
      </c>
      <c r="E97" s="53">
        <f>SUM(E88:E96)</f>
        <v>111949</v>
      </c>
      <c r="F97" s="196">
        <f>SUM(F88:F96)</f>
        <v>10562</v>
      </c>
      <c r="G97" s="118">
        <f t="shared" si="1"/>
        <v>0.09434653279618398</v>
      </c>
    </row>
    <row r="98" spans="1:7" ht="12.75">
      <c r="A98" s="65" t="s">
        <v>337</v>
      </c>
      <c r="B98" s="155"/>
      <c r="C98" s="107" t="s">
        <v>120</v>
      </c>
      <c r="D98" s="107">
        <f>D97+D86</f>
        <v>116950</v>
      </c>
      <c r="E98" s="107">
        <f>E97+E86</f>
        <v>171920</v>
      </c>
      <c r="F98" s="194">
        <f>F97+F86</f>
        <v>28860</v>
      </c>
      <c r="G98" s="119">
        <f t="shared" si="1"/>
        <v>0.1678687761749651</v>
      </c>
    </row>
    <row r="99" spans="1:7" ht="12.75">
      <c r="A99" s="65" t="s">
        <v>338</v>
      </c>
      <c r="B99" s="63" t="s">
        <v>27</v>
      </c>
      <c r="C99" s="53" t="s">
        <v>121</v>
      </c>
      <c r="D99" s="64"/>
      <c r="E99" s="64"/>
      <c r="F99" s="192"/>
      <c r="G99" s="117"/>
    </row>
    <row r="100" spans="1:7" ht="12.75">
      <c r="A100" s="65" t="s">
        <v>339</v>
      </c>
      <c r="B100" s="63"/>
      <c r="C100" s="64" t="s">
        <v>28</v>
      </c>
      <c r="D100" s="64">
        <v>27300</v>
      </c>
      <c r="E100" s="64">
        <v>27300</v>
      </c>
      <c r="F100" s="192"/>
      <c r="G100" s="117">
        <f t="shared" si="1"/>
        <v>0</v>
      </c>
    </row>
    <row r="101" spans="1:7" ht="12.75">
      <c r="A101" s="65" t="s">
        <v>340</v>
      </c>
      <c r="B101" s="155"/>
      <c r="C101" s="66" t="s">
        <v>11</v>
      </c>
      <c r="D101" s="107">
        <f>SUM(D100:D100)</f>
        <v>27300</v>
      </c>
      <c r="E101" s="107">
        <f>SUM(E100:E100)</f>
        <v>27300</v>
      </c>
      <c r="F101" s="194">
        <f>SUM(F100:F100)</f>
        <v>0</v>
      </c>
      <c r="G101" s="119">
        <f t="shared" si="1"/>
        <v>0</v>
      </c>
    </row>
    <row r="102" spans="1:7" ht="12.75">
      <c r="A102" s="65" t="s">
        <v>341</v>
      </c>
      <c r="B102" s="63" t="s">
        <v>29</v>
      </c>
      <c r="C102" s="53" t="s">
        <v>30</v>
      </c>
      <c r="D102" s="64"/>
      <c r="E102" s="64"/>
      <c r="F102" s="192"/>
      <c r="G102" s="117"/>
    </row>
    <row r="103" spans="1:7" ht="12.75">
      <c r="A103" s="65" t="s">
        <v>342</v>
      </c>
      <c r="B103" s="63"/>
      <c r="C103" s="64" t="s">
        <v>30</v>
      </c>
      <c r="D103" s="53">
        <v>22000</v>
      </c>
      <c r="E103" s="53">
        <v>22000</v>
      </c>
      <c r="F103" s="196"/>
      <c r="G103" s="117">
        <f t="shared" si="1"/>
        <v>0</v>
      </c>
    </row>
    <row r="104" spans="1:7" ht="12.75">
      <c r="A104" s="65" t="s">
        <v>343</v>
      </c>
      <c r="B104" s="63" t="s">
        <v>31</v>
      </c>
      <c r="C104" s="53" t="s">
        <v>32</v>
      </c>
      <c r="D104" s="64"/>
      <c r="E104" s="64"/>
      <c r="F104" s="192"/>
      <c r="G104" s="117"/>
    </row>
    <row r="105" spans="1:7" ht="12.75">
      <c r="A105" s="65" t="s">
        <v>344</v>
      </c>
      <c r="B105" s="63"/>
      <c r="C105" s="64" t="s">
        <v>32</v>
      </c>
      <c r="D105" s="53"/>
      <c r="E105" s="53">
        <v>11553</v>
      </c>
      <c r="F105" s="196">
        <v>11553</v>
      </c>
      <c r="G105" s="118">
        <f t="shared" si="1"/>
        <v>1</v>
      </c>
    </row>
    <row r="106" spans="1:7" ht="12.75">
      <c r="A106" s="65" t="s">
        <v>345</v>
      </c>
      <c r="B106" s="155"/>
      <c r="C106" s="107" t="s">
        <v>33</v>
      </c>
      <c r="D106" s="107">
        <f>D105+D103+D98+D70+D65+D59+D42+D101</f>
        <v>511592</v>
      </c>
      <c r="E106" s="107">
        <f>E105+E103+E98+E70+E65+E59+E42+E101</f>
        <v>594144</v>
      </c>
      <c r="F106" s="194">
        <f>F105+F103+F98+F70+F65+F59+F42+F101</f>
        <v>218634</v>
      </c>
      <c r="G106" s="119">
        <f t="shared" si="1"/>
        <v>0.36798149943448055</v>
      </c>
    </row>
  </sheetData>
  <sheetProtection selectLockedCells="1" selectUnlockedCells="1"/>
  <mergeCells count="5">
    <mergeCell ref="A1:G1"/>
    <mergeCell ref="B55:E55"/>
    <mergeCell ref="B2:G2"/>
    <mergeCell ref="B3:G3"/>
    <mergeCell ref="A5:B6"/>
  </mergeCells>
  <printOptions/>
  <pageMargins left="0.39375" right="0.39375" top="1.0819444444444444" bottom="0.9055555555555556" header="0.5118055555555555" footer="0.5118055555555555"/>
  <pageSetup horizontalDpi="300" verticalDpi="300" orientation="portrait" paperSize="9" scale="97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PageLayoutView="0" workbookViewId="0" topLeftCell="A2">
      <selection activeCell="C6" sqref="C6"/>
    </sheetView>
  </sheetViews>
  <sheetFormatPr defaultColWidth="11.7109375" defaultRowHeight="12.75"/>
  <cols>
    <col min="1" max="1" width="3.421875" style="1" customWidth="1"/>
    <col min="2" max="2" width="5.57421875" style="15" customWidth="1"/>
    <col min="3" max="3" width="36.57421875" style="1" customWidth="1"/>
    <col min="4" max="4" width="5.7109375" style="1" customWidth="1"/>
    <col min="5" max="5" width="11.421875" style="1" customWidth="1"/>
    <col min="6" max="6" width="11.8515625" style="1" customWidth="1"/>
    <col min="7" max="7" width="12.00390625" style="1" customWidth="1"/>
    <col min="8" max="8" width="10.00390625" style="1" customWidth="1"/>
    <col min="9" max="16384" width="11.7109375" style="1" customWidth="1"/>
  </cols>
  <sheetData>
    <row r="1" spans="1:8" ht="12.75">
      <c r="A1" s="217" t="s">
        <v>123</v>
      </c>
      <c r="B1" s="217"/>
      <c r="C1" s="217"/>
      <c r="D1" s="217"/>
      <c r="E1" s="217"/>
      <c r="F1" s="217"/>
      <c r="G1" s="217"/>
      <c r="H1" s="217"/>
    </row>
    <row r="2" spans="2:8" ht="12.75">
      <c r="B2" s="219" t="s">
        <v>122</v>
      </c>
      <c r="C2" s="219"/>
      <c r="D2" s="219"/>
      <c r="E2" s="219"/>
      <c r="F2" s="219"/>
      <c r="G2" s="219"/>
      <c r="H2" s="219"/>
    </row>
    <row r="3" spans="2:8" ht="12.75">
      <c r="B3" s="219" t="s">
        <v>184</v>
      </c>
      <c r="C3" s="219"/>
      <c r="D3" s="219"/>
      <c r="E3" s="219"/>
      <c r="F3" s="219"/>
      <c r="G3" s="219"/>
      <c r="H3" s="219"/>
    </row>
    <row r="4" spans="2:7" ht="12.75">
      <c r="B4" s="19"/>
      <c r="C4" s="19"/>
      <c r="D4" s="19"/>
      <c r="E4" s="19"/>
      <c r="F4" s="19"/>
      <c r="G4" s="19"/>
    </row>
    <row r="5" ht="12.75">
      <c r="G5" s="67" t="s">
        <v>278</v>
      </c>
    </row>
    <row r="6" spans="1:8" ht="48" customHeight="1">
      <c r="A6" s="214" t="s">
        <v>3</v>
      </c>
      <c r="B6" s="214"/>
      <c r="C6" s="209" t="s">
        <v>124</v>
      </c>
      <c r="D6" s="181" t="s">
        <v>125</v>
      </c>
      <c r="E6" s="148" t="s">
        <v>185</v>
      </c>
      <c r="F6" s="148" t="s">
        <v>188</v>
      </c>
      <c r="G6" s="148" t="s">
        <v>187</v>
      </c>
      <c r="H6" s="147" t="s">
        <v>273</v>
      </c>
    </row>
    <row r="7" spans="1:8" ht="12.75">
      <c r="A7" s="214"/>
      <c r="B7" s="214"/>
      <c r="C7" s="210" t="s">
        <v>191</v>
      </c>
      <c r="D7" s="166" t="s">
        <v>192</v>
      </c>
      <c r="E7" s="150" t="s">
        <v>275</v>
      </c>
      <c r="F7" s="150" t="s">
        <v>268</v>
      </c>
      <c r="G7" s="151" t="s">
        <v>276</v>
      </c>
      <c r="H7" s="152" t="s">
        <v>277</v>
      </c>
    </row>
    <row r="8" spans="1:8" ht="12.75">
      <c r="A8" s="211" t="s">
        <v>50</v>
      </c>
      <c r="B8" s="71" t="s">
        <v>5</v>
      </c>
      <c r="C8" s="20" t="s">
        <v>126</v>
      </c>
      <c r="D8" s="21"/>
      <c r="E8" s="22"/>
      <c r="F8" s="22"/>
      <c r="G8" s="126"/>
      <c r="H8" s="98"/>
    </row>
    <row r="9" spans="1:8" ht="12.75">
      <c r="A9" s="65" t="s">
        <v>52</v>
      </c>
      <c r="B9" s="167" t="s">
        <v>50</v>
      </c>
      <c r="C9" s="6" t="s">
        <v>127</v>
      </c>
      <c r="D9" s="4"/>
      <c r="E9" s="8">
        <f>SUM(E10)</f>
        <v>1100</v>
      </c>
      <c r="F9" s="8">
        <f>SUM(F10)</f>
        <v>1100</v>
      </c>
      <c r="G9" s="113">
        <f>SUM(G10)</f>
        <v>0</v>
      </c>
      <c r="H9" s="118">
        <f>(G9/F9)</f>
        <v>0</v>
      </c>
    </row>
    <row r="10" spans="1:8" ht="12.75">
      <c r="A10" s="65" t="s">
        <v>79</v>
      </c>
      <c r="B10" s="167"/>
      <c r="C10" s="4" t="s">
        <v>128</v>
      </c>
      <c r="D10" s="4"/>
      <c r="E10" s="23">
        <v>1100</v>
      </c>
      <c r="F10" s="23">
        <v>1100</v>
      </c>
      <c r="G10" s="127">
        <v>0</v>
      </c>
      <c r="H10" s="117">
        <f aca="true" t="shared" si="0" ref="H10:H73">(G10/F10)</f>
        <v>0</v>
      </c>
    </row>
    <row r="11" spans="1:8" ht="12.75">
      <c r="A11" s="65" t="s">
        <v>81</v>
      </c>
      <c r="B11" s="167" t="s">
        <v>52</v>
      </c>
      <c r="C11" s="6" t="s">
        <v>129</v>
      </c>
      <c r="D11" s="6">
        <v>1</v>
      </c>
      <c r="E11" s="8">
        <f>SUM(E12:E14)</f>
        <v>5776</v>
      </c>
      <c r="F11" s="8">
        <f>SUM(F12:F14)</f>
        <v>5923</v>
      </c>
      <c r="G11" s="113">
        <f>SUM(G12:G14)</f>
        <v>3890</v>
      </c>
      <c r="H11" s="118">
        <f t="shared" si="0"/>
        <v>0.6567617761269627</v>
      </c>
    </row>
    <row r="12" spans="1:8" ht="12.75">
      <c r="A12" s="65" t="s">
        <v>93</v>
      </c>
      <c r="B12" s="167"/>
      <c r="C12" s="4" t="s">
        <v>36</v>
      </c>
      <c r="D12" s="4"/>
      <c r="E12" s="23">
        <v>3666</v>
      </c>
      <c r="F12" s="23">
        <v>3788</v>
      </c>
      <c r="G12" s="127">
        <v>2253</v>
      </c>
      <c r="H12" s="117">
        <f t="shared" si="0"/>
        <v>0.5947729672650475</v>
      </c>
    </row>
    <row r="13" spans="1:8" ht="12.75">
      <c r="A13" s="65" t="s">
        <v>133</v>
      </c>
      <c r="B13" s="167"/>
      <c r="C13" s="4" t="s">
        <v>37</v>
      </c>
      <c r="D13" s="4"/>
      <c r="E13" s="23">
        <v>990</v>
      </c>
      <c r="F13" s="23">
        <v>1015</v>
      </c>
      <c r="G13" s="127">
        <v>582</v>
      </c>
      <c r="H13" s="117">
        <f t="shared" si="0"/>
        <v>0.5733990147783251</v>
      </c>
    </row>
    <row r="14" spans="1:8" ht="12.75">
      <c r="A14" s="65" t="s">
        <v>135</v>
      </c>
      <c r="B14" s="167"/>
      <c r="C14" s="4" t="s">
        <v>130</v>
      </c>
      <c r="D14" s="4"/>
      <c r="E14" s="23">
        <v>1120</v>
      </c>
      <c r="F14" s="23">
        <v>1120</v>
      </c>
      <c r="G14" s="127">
        <v>1055</v>
      </c>
      <c r="H14" s="117">
        <f t="shared" si="0"/>
        <v>0.9419642857142857</v>
      </c>
    </row>
    <row r="15" spans="1:8" ht="12.75">
      <c r="A15" s="65" t="s">
        <v>137</v>
      </c>
      <c r="B15" s="167" t="s">
        <v>79</v>
      </c>
      <c r="C15" s="6" t="s">
        <v>131</v>
      </c>
      <c r="D15" s="4"/>
      <c r="E15" s="8">
        <f>E16</f>
        <v>2500</v>
      </c>
      <c r="F15" s="8">
        <f>F16</f>
        <v>2500</v>
      </c>
      <c r="G15" s="113">
        <f>G16</f>
        <v>18</v>
      </c>
      <c r="H15" s="118">
        <f t="shared" si="0"/>
        <v>0.0072</v>
      </c>
    </row>
    <row r="16" spans="1:8" ht="12.75">
      <c r="A16" s="65" t="s">
        <v>139</v>
      </c>
      <c r="B16" s="167"/>
      <c r="C16" s="4" t="s">
        <v>128</v>
      </c>
      <c r="D16" s="4"/>
      <c r="E16" s="23">
        <v>2500</v>
      </c>
      <c r="F16" s="23">
        <v>2500</v>
      </c>
      <c r="G16" s="127">
        <v>18</v>
      </c>
      <c r="H16" s="117">
        <f t="shared" si="0"/>
        <v>0.0072</v>
      </c>
    </row>
    <row r="17" spans="1:8" ht="12.75">
      <c r="A17" s="65" t="s">
        <v>141</v>
      </c>
      <c r="B17" s="167" t="s">
        <v>81</v>
      </c>
      <c r="C17" s="6" t="s">
        <v>262</v>
      </c>
      <c r="D17" s="6"/>
      <c r="E17" s="8">
        <f>SUM(E18:E20)</f>
        <v>0</v>
      </c>
      <c r="F17" s="8">
        <f>SUM(F18:F20)</f>
        <v>338</v>
      </c>
      <c r="G17" s="113">
        <f>SUM(G18:G20)</f>
        <v>345</v>
      </c>
      <c r="H17" s="118">
        <f t="shared" si="0"/>
        <v>1.0207100591715976</v>
      </c>
    </row>
    <row r="18" spans="1:8" ht="12.75">
      <c r="A18" s="65" t="s">
        <v>143</v>
      </c>
      <c r="B18" s="167"/>
      <c r="C18" s="4" t="s">
        <v>36</v>
      </c>
      <c r="D18" s="4"/>
      <c r="E18" s="23"/>
      <c r="F18" s="23">
        <v>150</v>
      </c>
      <c r="G18" s="127">
        <v>150</v>
      </c>
      <c r="H18" s="117">
        <f t="shared" si="0"/>
        <v>1</v>
      </c>
    </row>
    <row r="19" spans="1:8" ht="12.75">
      <c r="A19" s="65" t="s">
        <v>145</v>
      </c>
      <c r="B19" s="167"/>
      <c r="C19" s="4" t="s">
        <v>37</v>
      </c>
      <c r="D19" s="4"/>
      <c r="E19" s="23"/>
      <c r="F19" s="23">
        <v>36</v>
      </c>
      <c r="G19" s="127">
        <v>36</v>
      </c>
      <c r="H19" s="117">
        <f t="shared" si="0"/>
        <v>1</v>
      </c>
    </row>
    <row r="20" spans="1:8" ht="12.75">
      <c r="A20" s="65" t="s">
        <v>146</v>
      </c>
      <c r="B20" s="167"/>
      <c r="C20" s="4" t="s">
        <v>130</v>
      </c>
      <c r="D20" s="4"/>
      <c r="E20" s="23"/>
      <c r="F20" s="23">
        <v>152</v>
      </c>
      <c r="G20" s="127">
        <v>159</v>
      </c>
      <c r="H20" s="117">
        <f t="shared" si="0"/>
        <v>1.0460526315789473</v>
      </c>
    </row>
    <row r="21" spans="1:8" ht="12.75">
      <c r="A21" s="65" t="s">
        <v>148</v>
      </c>
      <c r="B21" s="167" t="s">
        <v>93</v>
      </c>
      <c r="C21" s="6" t="s">
        <v>132</v>
      </c>
      <c r="D21" s="4"/>
      <c r="E21" s="8">
        <f>E22</f>
        <v>500</v>
      </c>
      <c r="F21" s="8">
        <f>F22</f>
        <v>500</v>
      </c>
      <c r="G21" s="113">
        <f>G22</f>
        <v>0</v>
      </c>
      <c r="H21" s="118">
        <f t="shared" si="0"/>
        <v>0</v>
      </c>
    </row>
    <row r="22" spans="1:8" ht="12.75">
      <c r="A22" s="65" t="s">
        <v>150</v>
      </c>
      <c r="B22" s="167"/>
      <c r="C22" s="4" t="s">
        <v>128</v>
      </c>
      <c r="D22" s="4"/>
      <c r="E22" s="5">
        <v>500</v>
      </c>
      <c r="F22" s="5">
        <v>500</v>
      </c>
      <c r="G22" s="109">
        <v>0</v>
      </c>
      <c r="H22" s="117">
        <f t="shared" si="0"/>
        <v>0</v>
      </c>
    </row>
    <row r="23" spans="1:8" ht="12.75">
      <c r="A23" s="65" t="s">
        <v>152</v>
      </c>
      <c r="B23" s="167" t="s">
        <v>133</v>
      </c>
      <c r="C23" s="6" t="s">
        <v>134</v>
      </c>
      <c r="D23" s="6">
        <v>9</v>
      </c>
      <c r="E23" s="8">
        <f>SUM(E24:E26)</f>
        <v>51147</v>
      </c>
      <c r="F23" s="8">
        <f>SUM(F24:F26)</f>
        <v>52184</v>
      </c>
      <c r="G23" s="113">
        <f>SUM(G24:G26)</f>
        <v>23305</v>
      </c>
      <c r="H23" s="118">
        <f t="shared" si="0"/>
        <v>0.44659282538709183</v>
      </c>
    </row>
    <row r="24" spans="1:8" ht="12.75">
      <c r="A24" s="65" t="s">
        <v>154</v>
      </c>
      <c r="B24" s="167"/>
      <c r="C24" s="4" t="s">
        <v>36</v>
      </c>
      <c r="D24" s="4"/>
      <c r="E24" s="5">
        <v>14541</v>
      </c>
      <c r="F24" s="5">
        <v>15398</v>
      </c>
      <c r="G24" s="109">
        <v>9366</v>
      </c>
      <c r="H24" s="117">
        <f t="shared" si="0"/>
        <v>0.6082608130926094</v>
      </c>
    </row>
    <row r="25" spans="1:8" ht="12.75">
      <c r="A25" s="65" t="s">
        <v>156</v>
      </c>
      <c r="B25" s="167"/>
      <c r="C25" s="4" t="s">
        <v>37</v>
      </c>
      <c r="D25" s="4"/>
      <c r="E25" s="5">
        <v>3926</v>
      </c>
      <c r="F25" s="5">
        <v>4106</v>
      </c>
      <c r="G25" s="109">
        <v>2180</v>
      </c>
      <c r="H25" s="117">
        <f t="shared" si="0"/>
        <v>0.5309303458353629</v>
      </c>
    </row>
    <row r="26" spans="1:8" ht="12.75">
      <c r="A26" s="65" t="s">
        <v>158</v>
      </c>
      <c r="B26" s="167"/>
      <c r="C26" s="4" t="s">
        <v>130</v>
      </c>
      <c r="D26" s="4"/>
      <c r="E26" s="5">
        <v>32680</v>
      </c>
      <c r="F26" s="5">
        <v>32680</v>
      </c>
      <c r="G26" s="109">
        <v>11759</v>
      </c>
      <c r="H26" s="117">
        <f t="shared" si="0"/>
        <v>0.3598225214198286</v>
      </c>
    </row>
    <row r="27" spans="1:8" ht="12.75">
      <c r="A27" s="65" t="s">
        <v>211</v>
      </c>
      <c r="B27" s="167" t="s">
        <v>135</v>
      </c>
      <c r="C27" s="6" t="s">
        <v>136</v>
      </c>
      <c r="D27" s="4"/>
      <c r="E27" s="8">
        <f>SUM(E28:E30)</f>
        <v>1271</v>
      </c>
      <c r="F27" s="8">
        <f>SUM(F28:F30)</f>
        <v>1271</v>
      </c>
      <c r="G27" s="113">
        <f>SUM(G28:G30)</f>
        <v>530</v>
      </c>
      <c r="H27" s="118">
        <f t="shared" si="0"/>
        <v>0.4169944925255704</v>
      </c>
    </row>
    <row r="28" spans="1:8" ht="12.75">
      <c r="A28" s="65" t="s">
        <v>213</v>
      </c>
      <c r="B28" s="167"/>
      <c r="C28" s="4" t="s">
        <v>36</v>
      </c>
      <c r="D28" s="4"/>
      <c r="E28" s="5">
        <v>324</v>
      </c>
      <c r="F28" s="5">
        <v>324</v>
      </c>
      <c r="G28" s="109">
        <v>173</v>
      </c>
      <c r="H28" s="117">
        <f t="shared" si="0"/>
        <v>0.5339506172839507</v>
      </c>
    </row>
    <row r="29" spans="1:8" ht="12.75">
      <c r="A29" s="65" t="s">
        <v>215</v>
      </c>
      <c r="B29" s="167"/>
      <c r="C29" s="4" t="s">
        <v>37</v>
      </c>
      <c r="D29" s="4"/>
      <c r="E29" s="5">
        <v>87</v>
      </c>
      <c r="F29" s="5">
        <v>87</v>
      </c>
      <c r="G29" s="109">
        <v>48</v>
      </c>
      <c r="H29" s="117">
        <f t="shared" si="0"/>
        <v>0.5517241379310345</v>
      </c>
    </row>
    <row r="30" spans="1:8" ht="12.75">
      <c r="A30" s="65" t="s">
        <v>217</v>
      </c>
      <c r="B30" s="167"/>
      <c r="C30" s="4" t="s">
        <v>130</v>
      </c>
      <c r="D30" s="4"/>
      <c r="E30" s="5">
        <v>860</v>
      </c>
      <c r="F30" s="5">
        <v>860</v>
      </c>
      <c r="G30" s="109">
        <v>309</v>
      </c>
      <c r="H30" s="117">
        <f t="shared" si="0"/>
        <v>0.35930232558139535</v>
      </c>
    </row>
    <row r="31" spans="1:8" ht="12.75">
      <c r="A31" s="65" t="s">
        <v>219</v>
      </c>
      <c r="B31" s="167" t="s">
        <v>137</v>
      </c>
      <c r="C31" s="6" t="s">
        <v>138</v>
      </c>
      <c r="D31" s="4"/>
      <c r="E31" s="8">
        <f>E32</f>
        <v>11500</v>
      </c>
      <c r="F31" s="8">
        <f>F32</f>
        <v>11500</v>
      </c>
      <c r="G31" s="113">
        <f>G32</f>
        <v>5822</v>
      </c>
      <c r="H31" s="118">
        <f t="shared" si="0"/>
        <v>0.5062608695652174</v>
      </c>
    </row>
    <row r="32" spans="1:8" ht="12.75">
      <c r="A32" s="65" t="s">
        <v>221</v>
      </c>
      <c r="B32" s="167"/>
      <c r="C32" s="4" t="s">
        <v>128</v>
      </c>
      <c r="D32" s="4"/>
      <c r="E32" s="5">
        <v>11500</v>
      </c>
      <c r="F32" s="5">
        <v>11500</v>
      </c>
      <c r="G32" s="109">
        <v>5822</v>
      </c>
      <c r="H32" s="117">
        <f t="shared" si="0"/>
        <v>0.5062608695652174</v>
      </c>
    </row>
    <row r="33" spans="1:8" ht="12.75">
      <c r="A33" s="65" t="s">
        <v>223</v>
      </c>
      <c r="B33" s="167" t="s">
        <v>139</v>
      </c>
      <c r="C33" s="6" t="s">
        <v>140</v>
      </c>
      <c r="D33" s="4"/>
      <c r="E33" s="8">
        <f>E34</f>
        <v>1510</v>
      </c>
      <c r="F33" s="8">
        <f>F34</f>
        <v>1510</v>
      </c>
      <c r="G33" s="113">
        <f>G34</f>
        <v>435</v>
      </c>
      <c r="H33" s="118">
        <f t="shared" si="0"/>
        <v>0.28807947019867547</v>
      </c>
    </row>
    <row r="34" spans="1:8" ht="12.75">
      <c r="A34" s="65" t="s">
        <v>225</v>
      </c>
      <c r="B34" s="167"/>
      <c r="C34" s="4" t="s">
        <v>128</v>
      </c>
      <c r="D34" s="4"/>
      <c r="E34" s="5">
        <v>1510</v>
      </c>
      <c r="F34" s="5">
        <v>1510</v>
      </c>
      <c r="G34" s="109">
        <v>435</v>
      </c>
      <c r="H34" s="117">
        <f t="shared" si="0"/>
        <v>0.28807947019867547</v>
      </c>
    </row>
    <row r="35" spans="1:8" ht="12.75">
      <c r="A35" s="65" t="s">
        <v>249</v>
      </c>
      <c r="B35" s="167" t="s">
        <v>141</v>
      </c>
      <c r="C35" s="6" t="s">
        <v>142</v>
      </c>
      <c r="D35" s="4"/>
      <c r="E35" s="8">
        <f>E36</f>
        <v>510</v>
      </c>
      <c r="F35" s="8">
        <f>F36</f>
        <v>510</v>
      </c>
      <c r="G35" s="113">
        <f>G36</f>
        <v>460</v>
      </c>
      <c r="H35" s="118">
        <f t="shared" si="0"/>
        <v>0.9019607843137255</v>
      </c>
    </row>
    <row r="36" spans="1:8" ht="12.75">
      <c r="A36" s="65" t="s">
        <v>251</v>
      </c>
      <c r="B36" s="167"/>
      <c r="C36" s="4" t="s">
        <v>128</v>
      </c>
      <c r="D36" s="4"/>
      <c r="E36" s="5">
        <v>510</v>
      </c>
      <c r="F36" s="5">
        <v>510</v>
      </c>
      <c r="G36" s="109">
        <v>460</v>
      </c>
      <c r="H36" s="117">
        <f t="shared" si="0"/>
        <v>0.9019607843137255</v>
      </c>
    </row>
    <row r="37" spans="1:8" ht="12.75">
      <c r="A37" s="65" t="s">
        <v>253</v>
      </c>
      <c r="B37" s="167" t="s">
        <v>143</v>
      </c>
      <c r="C37" s="6" t="s">
        <v>144</v>
      </c>
      <c r="D37" s="6">
        <v>1</v>
      </c>
      <c r="E37" s="8">
        <f>SUM(E38:E40)</f>
        <v>4072</v>
      </c>
      <c r="F37" s="8">
        <f>SUM(F38:F40)</f>
        <v>4072</v>
      </c>
      <c r="G37" s="113">
        <f>SUM(G38:G40)</f>
        <v>1868</v>
      </c>
      <c r="H37" s="118">
        <f t="shared" si="0"/>
        <v>0.4587426326129666</v>
      </c>
    </row>
    <row r="38" spans="1:8" ht="12.75">
      <c r="A38" s="65" t="s">
        <v>255</v>
      </c>
      <c r="B38" s="167"/>
      <c r="C38" s="4" t="s">
        <v>36</v>
      </c>
      <c r="D38" s="4"/>
      <c r="E38" s="5">
        <v>2340</v>
      </c>
      <c r="F38" s="5">
        <v>2340</v>
      </c>
      <c r="G38" s="109">
        <v>1224</v>
      </c>
      <c r="H38" s="117">
        <f t="shared" si="0"/>
        <v>0.5230769230769231</v>
      </c>
    </row>
    <row r="39" spans="1:8" ht="12.75">
      <c r="A39" s="65" t="s">
        <v>257</v>
      </c>
      <c r="B39" s="167"/>
      <c r="C39" s="4" t="s">
        <v>37</v>
      </c>
      <c r="D39" s="4"/>
      <c r="E39" s="5">
        <v>632</v>
      </c>
      <c r="F39" s="5">
        <v>632</v>
      </c>
      <c r="G39" s="109">
        <v>314</v>
      </c>
      <c r="H39" s="117">
        <f t="shared" si="0"/>
        <v>0.49683544303797467</v>
      </c>
    </row>
    <row r="40" spans="1:8" ht="12.75">
      <c r="A40" s="65" t="s">
        <v>259</v>
      </c>
      <c r="B40" s="167"/>
      <c r="C40" s="4" t="s">
        <v>130</v>
      </c>
      <c r="D40" s="4"/>
      <c r="E40" s="5">
        <v>1100</v>
      </c>
      <c r="F40" s="5">
        <v>1100</v>
      </c>
      <c r="G40" s="109">
        <v>330</v>
      </c>
      <c r="H40" s="117">
        <f t="shared" si="0"/>
        <v>0.3</v>
      </c>
    </row>
    <row r="41" spans="1:8" ht="12.75">
      <c r="A41" s="65" t="s">
        <v>279</v>
      </c>
      <c r="B41" s="167" t="s">
        <v>146</v>
      </c>
      <c r="C41" s="6" t="s">
        <v>147</v>
      </c>
      <c r="D41" s="6">
        <v>17</v>
      </c>
      <c r="E41" s="10">
        <f>SUM(E42:E44)</f>
        <v>18610</v>
      </c>
      <c r="F41" s="10">
        <f>SUM(F42:F44)</f>
        <v>18610</v>
      </c>
      <c r="G41" s="121">
        <f>SUM(G42:G44)</f>
        <v>4115</v>
      </c>
      <c r="H41" s="118">
        <f t="shared" si="0"/>
        <v>0.22111767866738313</v>
      </c>
    </row>
    <row r="42" spans="1:8" ht="12.75">
      <c r="A42" s="65" t="s">
        <v>280</v>
      </c>
      <c r="B42" s="167"/>
      <c r="C42" s="4" t="s">
        <v>36</v>
      </c>
      <c r="D42" s="4"/>
      <c r="E42" s="5">
        <v>16397</v>
      </c>
      <c r="F42" s="5">
        <v>16397</v>
      </c>
      <c r="G42" s="109">
        <v>3577</v>
      </c>
      <c r="H42" s="117">
        <f t="shared" si="0"/>
        <v>0.21814966152344942</v>
      </c>
    </row>
    <row r="43" spans="1:8" ht="12.75">
      <c r="A43" s="65" t="s">
        <v>281</v>
      </c>
      <c r="B43" s="167"/>
      <c r="C43" s="4" t="s">
        <v>37</v>
      </c>
      <c r="D43" s="4"/>
      <c r="E43" s="5">
        <v>2213</v>
      </c>
      <c r="F43" s="5">
        <v>2213</v>
      </c>
      <c r="G43" s="109">
        <v>524</v>
      </c>
      <c r="H43" s="117">
        <f t="shared" si="0"/>
        <v>0.236782647989155</v>
      </c>
    </row>
    <row r="44" spans="1:8" ht="12.75">
      <c r="A44" s="65" t="s">
        <v>282</v>
      </c>
      <c r="B44" s="167"/>
      <c r="C44" s="4" t="s">
        <v>130</v>
      </c>
      <c r="D44" s="4"/>
      <c r="E44" s="5"/>
      <c r="F44" s="5"/>
      <c r="G44" s="109">
        <v>14</v>
      </c>
      <c r="H44" s="117"/>
    </row>
    <row r="45" spans="1:8" ht="12.75">
      <c r="A45" s="65" t="s">
        <v>283</v>
      </c>
      <c r="B45" s="167" t="s">
        <v>148</v>
      </c>
      <c r="C45" s="6" t="s">
        <v>149</v>
      </c>
      <c r="D45" s="4"/>
      <c r="E45" s="8">
        <f>E46</f>
        <v>600</v>
      </c>
      <c r="F45" s="8">
        <f>F46</f>
        <v>600</v>
      </c>
      <c r="G45" s="113">
        <f>G46</f>
        <v>56</v>
      </c>
      <c r="H45" s="118">
        <f>(G45/F45)</f>
        <v>0.09333333333333334</v>
      </c>
    </row>
    <row r="46" spans="1:8" ht="12.75">
      <c r="A46" s="65" t="s">
        <v>284</v>
      </c>
      <c r="B46" s="167"/>
      <c r="C46" s="4" t="s">
        <v>128</v>
      </c>
      <c r="D46" s="4"/>
      <c r="E46" s="5">
        <v>600</v>
      </c>
      <c r="F46" s="5">
        <v>600</v>
      </c>
      <c r="G46" s="109">
        <v>56</v>
      </c>
      <c r="H46" s="117">
        <f t="shared" si="0"/>
        <v>0.09333333333333334</v>
      </c>
    </row>
    <row r="47" spans="1:8" ht="12.75">
      <c r="A47" s="65" t="s">
        <v>285</v>
      </c>
      <c r="B47" s="168"/>
      <c r="C47" s="55"/>
      <c r="D47" s="55"/>
      <c r="E47" s="56"/>
      <c r="F47" s="56"/>
      <c r="G47" s="128" t="s">
        <v>123</v>
      </c>
      <c r="H47" s="117"/>
    </row>
    <row r="48" spans="1:8" ht="12.75">
      <c r="A48" s="65" t="s">
        <v>286</v>
      </c>
      <c r="B48" s="167" t="s">
        <v>150</v>
      </c>
      <c r="C48" s="6" t="s">
        <v>151</v>
      </c>
      <c r="D48" s="6">
        <v>1</v>
      </c>
      <c r="E48" s="8">
        <f>SUM(E49:E51)</f>
        <v>3738</v>
      </c>
      <c r="F48" s="8">
        <f>SUM(F49:F51)</f>
        <v>3738</v>
      </c>
      <c r="G48" s="113">
        <f>SUM(G49:G51)</f>
        <v>343</v>
      </c>
      <c r="H48" s="118">
        <f t="shared" si="0"/>
        <v>0.09176029962546817</v>
      </c>
    </row>
    <row r="49" spans="1:8" ht="12.75">
      <c r="A49" s="65" t="s">
        <v>287</v>
      </c>
      <c r="B49" s="167"/>
      <c r="C49" s="4" t="s">
        <v>36</v>
      </c>
      <c r="D49" s="4"/>
      <c r="E49" s="5">
        <v>1668</v>
      </c>
      <c r="F49" s="5">
        <v>1668</v>
      </c>
      <c r="G49" s="109">
        <v>80</v>
      </c>
      <c r="H49" s="117">
        <f t="shared" si="0"/>
        <v>0.047961630695443645</v>
      </c>
    </row>
    <row r="50" spans="1:8" ht="12.75">
      <c r="A50" s="65" t="s">
        <v>288</v>
      </c>
      <c r="B50" s="167"/>
      <c r="C50" s="4" t="s">
        <v>37</v>
      </c>
      <c r="D50" s="4"/>
      <c r="E50" s="5">
        <v>450</v>
      </c>
      <c r="F50" s="5">
        <v>450</v>
      </c>
      <c r="G50" s="109">
        <v>19</v>
      </c>
      <c r="H50" s="117">
        <f t="shared" si="0"/>
        <v>0.042222222222222223</v>
      </c>
    </row>
    <row r="51" spans="1:8" ht="12.75">
      <c r="A51" s="65" t="s">
        <v>289</v>
      </c>
      <c r="B51" s="167"/>
      <c r="C51" s="4" t="s">
        <v>130</v>
      </c>
      <c r="D51" s="4"/>
      <c r="E51" s="5">
        <v>1620</v>
      </c>
      <c r="F51" s="5">
        <v>1620</v>
      </c>
      <c r="G51" s="109">
        <v>244</v>
      </c>
      <c r="H51" s="117">
        <f t="shared" si="0"/>
        <v>0.1506172839506173</v>
      </c>
    </row>
    <row r="52" spans="1:8" ht="12.75">
      <c r="A52" s="65" t="s">
        <v>290</v>
      </c>
      <c r="B52" s="167" t="s">
        <v>152</v>
      </c>
      <c r="C52" s="6" t="s">
        <v>153</v>
      </c>
      <c r="D52" s="6"/>
      <c r="E52" s="10">
        <f>SUM(E53:E55)</f>
        <v>1744</v>
      </c>
      <c r="F52" s="10">
        <f>SUM(F53:F55)</f>
        <v>1744</v>
      </c>
      <c r="G52" s="121">
        <f>SUM(G53:G55)</f>
        <v>33</v>
      </c>
      <c r="H52" s="118">
        <f t="shared" si="0"/>
        <v>0.018922018348623854</v>
      </c>
    </row>
    <row r="53" spans="1:8" ht="12.75">
      <c r="A53" s="65" t="s">
        <v>291</v>
      </c>
      <c r="B53" s="167"/>
      <c r="C53" s="4" t="s">
        <v>36</v>
      </c>
      <c r="D53" s="4"/>
      <c r="E53" s="5">
        <v>1192</v>
      </c>
      <c r="F53" s="5">
        <v>1192</v>
      </c>
      <c r="G53" s="109">
        <v>4</v>
      </c>
      <c r="H53" s="117">
        <f t="shared" si="0"/>
        <v>0.003355704697986577</v>
      </c>
    </row>
    <row r="54" spans="1:8" ht="12.75">
      <c r="A54" s="65" t="s">
        <v>292</v>
      </c>
      <c r="B54" s="167"/>
      <c r="C54" s="4" t="s">
        <v>37</v>
      </c>
      <c r="D54" s="4"/>
      <c r="E54" s="5">
        <v>322</v>
      </c>
      <c r="F54" s="5">
        <v>322</v>
      </c>
      <c r="G54" s="109">
        <v>0</v>
      </c>
      <c r="H54" s="117">
        <f t="shared" si="0"/>
        <v>0</v>
      </c>
    </row>
    <row r="55" spans="1:8" ht="12.75">
      <c r="A55" s="65" t="s">
        <v>293</v>
      </c>
      <c r="B55" s="167"/>
      <c r="C55" s="4" t="s">
        <v>130</v>
      </c>
      <c r="D55" s="4"/>
      <c r="E55" s="5">
        <v>230</v>
      </c>
      <c r="F55" s="5">
        <v>230</v>
      </c>
      <c r="G55" s="109">
        <v>29</v>
      </c>
      <c r="H55" s="117">
        <f t="shared" si="0"/>
        <v>0.12608695652173912</v>
      </c>
    </row>
    <row r="56" spans="1:8" ht="12.75">
      <c r="A56" s="65" t="s">
        <v>294</v>
      </c>
      <c r="B56" s="167" t="s">
        <v>154</v>
      </c>
      <c r="C56" s="6" t="s">
        <v>155</v>
      </c>
      <c r="D56" s="6">
        <v>3</v>
      </c>
      <c r="E56" s="10">
        <f>SUM(E57:E59)</f>
        <v>11608</v>
      </c>
      <c r="F56" s="10">
        <f>SUM(F57:F59)</f>
        <v>11826</v>
      </c>
      <c r="G56" s="121">
        <f>SUM(G57:G59)</f>
        <v>5115</v>
      </c>
      <c r="H56" s="118">
        <f t="shared" si="0"/>
        <v>0.43252156265854896</v>
      </c>
    </row>
    <row r="57" spans="1:8" ht="12.75">
      <c r="A57" s="65" t="s">
        <v>295</v>
      </c>
      <c r="B57" s="167"/>
      <c r="C57" s="4" t="s">
        <v>36</v>
      </c>
      <c r="D57" s="4"/>
      <c r="E57" s="5">
        <v>3368</v>
      </c>
      <c r="F57" s="5">
        <v>3546</v>
      </c>
      <c r="G57" s="109">
        <v>1544</v>
      </c>
      <c r="H57" s="117">
        <f t="shared" si="0"/>
        <v>0.43542019176536945</v>
      </c>
    </row>
    <row r="58" spans="1:8" ht="12.75">
      <c r="A58" s="65" t="s">
        <v>296</v>
      </c>
      <c r="B58" s="167"/>
      <c r="C58" s="4" t="s">
        <v>37</v>
      </c>
      <c r="D58" s="4"/>
      <c r="E58" s="5">
        <v>910</v>
      </c>
      <c r="F58" s="5">
        <v>950</v>
      </c>
      <c r="G58" s="109">
        <v>393</v>
      </c>
      <c r="H58" s="117">
        <f t="shared" si="0"/>
        <v>0.41368421052631577</v>
      </c>
    </row>
    <row r="59" spans="1:8" ht="12.75">
      <c r="A59" s="65" t="s">
        <v>297</v>
      </c>
      <c r="B59" s="167"/>
      <c r="C59" s="4" t="s">
        <v>130</v>
      </c>
      <c r="D59" s="4"/>
      <c r="E59" s="5">
        <v>7330</v>
      </c>
      <c r="F59" s="5">
        <v>7330</v>
      </c>
      <c r="G59" s="109">
        <v>3178</v>
      </c>
      <c r="H59" s="117">
        <f t="shared" si="0"/>
        <v>0.4335607094133697</v>
      </c>
    </row>
    <row r="60" spans="1:8" ht="12.75">
      <c r="A60" s="65" t="s">
        <v>298</v>
      </c>
      <c r="B60" s="167" t="s">
        <v>156</v>
      </c>
      <c r="C60" s="6" t="s">
        <v>157</v>
      </c>
      <c r="D60" s="4"/>
      <c r="E60" s="8">
        <f>E61</f>
        <v>450</v>
      </c>
      <c r="F60" s="8">
        <f>F61</f>
        <v>450</v>
      </c>
      <c r="G60" s="113">
        <f>G61</f>
        <v>182</v>
      </c>
      <c r="H60" s="118">
        <f t="shared" si="0"/>
        <v>0.40444444444444444</v>
      </c>
    </row>
    <row r="61" spans="1:8" ht="12.75">
      <c r="A61" s="65" t="s">
        <v>299</v>
      </c>
      <c r="B61" s="167"/>
      <c r="C61" s="4" t="s">
        <v>128</v>
      </c>
      <c r="D61" s="4"/>
      <c r="E61" s="5">
        <v>450</v>
      </c>
      <c r="F61" s="5">
        <v>450</v>
      </c>
      <c r="G61" s="109">
        <v>182</v>
      </c>
      <c r="H61" s="117">
        <f t="shared" si="0"/>
        <v>0.40444444444444444</v>
      </c>
    </row>
    <row r="62" spans="1:8" ht="12.75">
      <c r="A62" s="65" t="s">
        <v>300</v>
      </c>
      <c r="B62" s="167" t="s">
        <v>158</v>
      </c>
      <c r="C62" s="6" t="s">
        <v>159</v>
      </c>
      <c r="D62" s="6">
        <v>6</v>
      </c>
      <c r="E62" s="8">
        <f>SUM(E63:E65)</f>
        <v>19805</v>
      </c>
      <c r="F62" s="8">
        <f>SUM(F63:F65)</f>
        <v>24684</v>
      </c>
      <c r="G62" s="113">
        <f>SUM(G63:G65)</f>
        <v>9873</v>
      </c>
      <c r="H62" s="118">
        <f t="shared" si="0"/>
        <v>0.3999756927564414</v>
      </c>
    </row>
    <row r="63" spans="1:8" ht="12.75">
      <c r="A63" s="65" t="s">
        <v>301</v>
      </c>
      <c r="B63" s="167"/>
      <c r="C63" s="4" t="s">
        <v>36</v>
      </c>
      <c r="D63" s="4"/>
      <c r="E63" s="5">
        <v>7272</v>
      </c>
      <c r="F63" s="5">
        <v>7593</v>
      </c>
      <c r="G63" s="109">
        <v>2436</v>
      </c>
      <c r="H63" s="117">
        <f t="shared" si="0"/>
        <v>0.3208218095614382</v>
      </c>
    </row>
    <row r="64" spans="1:8" ht="12.75">
      <c r="A64" s="65" t="s">
        <v>302</v>
      </c>
      <c r="B64" s="169"/>
      <c r="C64" s="24" t="s">
        <v>37</v>
      </c>
      <c r="D64" s="24"/>
      <c r="E64" s="9">
        <v>1963</v>
      </c>
      <c r="F64" s="9">
        <v>2033</v>
      </c>
      <c r="G64" s="110">
        <v>605</v>
      </c>
      <c r="H64" s="117">
        <f t="shared" si="0"/>
        <v>0.2975897688145598</v>
      </c>
    </row>
    <row r="65" spans="1:8" ht="12.75">
      <c r="A65" s="65" t="s">
        <v>303</v>
      </c>
      <c r="B65" s="170"/>
      <c r="C65" s="5" t="s">
        <v>130</v>
      </c>
      <c r="D65" s="5"/>
      <c r="E65" s="5">
        <v>10570</v>
      </c>
      <c r="F65" s="5">
        <v>15058</v>
      </c>
      <c r="G65" s="109">
        <v>6832</v>
      </c>
      <c r="H65" s="117">
        <f t="shared" si="0"/>
        <v>0.4537123123920839</v>
      </c>
    </row>
    <row r="66" spans="1:8" ht="12.75">
      <c r="A66" s="65" t="s">
        <v>304</v>
      </c>
      <c r="B66" s="171"/>
      <c r="C66" s="25" t="s">
        <v>160</v>
      </c>
      <c r="D66" s="17">
        <f>SUM(D8:D65)</f>
        <v>38</v>
      </c>
      <c r="E66" s="17">
        <f>SUM(E67:E69)</f>
        <v>136441</v>
      </c>
      <c r="F66" s="17">
        <f>SUM(F67:F69)</f>
        <v>143060</v>
      </c>
      <c r="G66" s="124">
        <f>SUM(G67:G69)</f>
        <v>56390</v>
      </c>
      <c r="H66" s="119">
        <f t="shared" si="0"/>
        <v>0.394170278204949</v>
      </c>
    </row>
    <row r="67" spans="1:8" ht="12.75">
      <c r="A67" s="65" t="s">
        <v>305</v>
      </c>
      <c r="B67" s="171"/>
      <c r="C67" s="18" t="s">
        <v>36</v>
      </c>
      <c r="D67" s="18"/>
      <c r="E67" s="26">
        <f>SUM(E12,E18,E24,E28,E38,,E42,E49,E53,E57,E63)</f>
        <v>50768</v>
      </c>
      <c r="F67" s="26">
        <f>SUM(F12,F18,F24,F28,F38,,F42,F49,F53,F57,F63)</f>
        <v>52396</v>
      </c>
      <c r="G67" s="129">
        <f>SUM(G12,G18,G24,G28,G38,,G42,G49,G53,G57,G63)</f>
        <v>20807</v>
      </c>
      <c r="H67" s="139">
        <f t="shared" si="0"/>
        <v>0.39711046644782044</v>
      </c>
    </row>
    <row r="68" spans="1:8" ht="12.75">
      <c r="A68" s="65" t="s">
        <v>306</v>
      </c>
      <c r="B68" s="171"/>
      <c r="C68" s="18" t="s">
        <v>37</v>
      </c>
      <c r="D68" s="18"/>
      <c r="E68" s="26">
        <f>SUM(E13,E19,E25,E29,E39,E43,E50,E54,E58,E64)</f>
        <v>11493</v>
      </c>
      <c r="F68" s="26">
        <f>SUM(F13,F19,F25,F29,F39,F43,F50,F54,F58,F64)</f>
        <v>11844</v>
      </c>
      <c r="G68" s="129">
        <f>SUM(G13,G19,G25,G29,G39,G43,G50,G54,G58,G64)</f>
        <v>4701</v>
      </c>
      <c r="H68" s="139">
        <f t="shared" si="0"/>
        <v>0.39690982776089156</v>
      </c>
    </row>
    <row r="69" spans="1:8" ht="12.75">
      <c r="A69" s="65" t="s">
        <v>307</v>
      </c>
      <c r="B69" s="171"/>
      <c r="C69" s="18" t="s">
        <v>130</v>
      </c>
      <c r="D69" s="18"/>
      <c r="E69" s="18">
        <f>SUM(E10,E14,E16,E20,E22,E26,E30,E32,E34,E36,E40,E44,E46,E51,E55,E59,E61,E65)</f>
        <v>74180</v>
      </c>
      <c r="F69" s="18">
        <f>SUM(F10,F14,F16,F20,F22,F26,F30,F32,F34,F36,F40,F44,F46,F51,F55,F59,F61,F65)</f>
        <v>78820</v>
      </c>
      <c r="G69" s="130">
        <f>SUM(G10,G14,G16,G20,G22,G26,G30,G32,G34,G36,G40,G44,G46,G51,G55,G59,G61,G65)</f>
        <v>30882</v>
      </c>
      <c r="H69" s="139">
        <f t="shared" si="0"/>
        <v>0.39180411063181936</v>
      </c>
    </row>
    <row r="70" spans="1:8" ht="12.75">
      <c r="A70" s="65" t="s">
        <v>308</v>
      </c>
      <c r="B70" s="172"/>
      <c r="C70" s="27"/>
      <c r="D70" s="27"/>
      <c r="E70" s="27"/>
      <c r="F70" s="27"/>
      <c r="G70" s="131"/>
      <c r="H70" s="117"/>
    </row>
    <row r="71" spans="1:8" ht="12.75">
      <c r="A71" s="65" t="s">
        <v>309</v>
      </c>
      <c r="B71" s="172" t="s">
        <v>12</v>
      </c>
      <c r="C71" s="28" t="s">
        <v>161</v>
      </c>
      <c r="D71" s="27"/>
      <c r="E71" s="27"/>
      <c r="F71" s="27"/>
      <c r="G71" s="131"/>
      <c r="H71" s="117"/>
    </row>
    <row r="72" spans="1:8" ht="12.75">
      <c r="A72" s="65" t="s">
        <v>310</v>
      </c>
      <c r="B72" s="173" t="s">
        <v>50</v>
      </c>
      <c r="C72" s="17" t="s">
        <v>162</v>
      </c>
      <c r="D72" s="17">
        <v>12</v>
      </c>
      <c r="E72" s="17">
        <f>SUM(E73:E75)</f>
        <v>73013</v>
      </c>
      <c r="F72" s="17">
        <f>SUM(F73:F75)</f>
        <v>74347</v>
      </c>
      <c r="G72" s="124">
        <f>SUM(G73:G75)</f>
        <v>36086</v>
      </c>
      <c r="H72" s="119">
        <f t="shared" si="0"/>
        <v>0.4853726444913715</v>
      </c>
    </row>
    <row r="73" spans="1:8" ht="12.75">
      <c r="A73" s="65" t="s">
        <v>311</v>
      </c>
      <c r="B73" s="174"/>
      <c r="C73" s="29" t="s">
        <v>36</v>
      </c>
      <c r="D73" s="29"/>
      <c r="E73" s="30">
        <v>39086</v>
      </c>
      <c r="F73" s="30">
        <v>40102</v>
      </c>
      <c r="G73" s="132">
        <v>19111</v>
      </c>
      <c r="H73" s="140">
        <f t="shared" si="0"/>
        <v>0.4765597725799212</v>
      </c>
    </row>
    <row r="74" spans="1:8" ht="12.75">
      <c r="A74" s="65" t="s">
        <v>312</v>
      </c>
      <c r="B74" s="175"/>
      <c r="C74" s="13" t="s">
        <v>37</v>
      </c>
      <c r="D74" s="13"/>
      <c r="E74" s="31">
        <v>10107</v>
      </c>
      <c r="F74" s="31">
        <v>10327</v>
      </c>
      <c r="G74" s="133">
        <v>4931</v>
      </c>
      <c r="H74" s="140">
        <f aca="true" t="shared" si="1" ref="H74:H136">(G74/F74)</f>
        <v>0.47748620122010266</v>
      </c>
    </row>
    <row r="75" spans="1:8" ht="12.75">
      <c r="A75" s="65" t="s">
        <v>313</v>
      </c>
      <c r="B75" s="176"/>
      <c r="C75" s="32" t="s">
        <v>130</v>
      </c>
      <c r="D75" s="32"/>
      <c r="E75" s="33">
        <v>23820</v>
      </c>
      <c r="F75" s="33">
        <v>23918</v>
      </c>
      <c r="G75" s="134">
        <v>12044</v>
      </c>
      <c r="H75" s="140">
        <f t="shared" si="1"/>
        <v>0.5035538088468936</v>
      </c>
    </row>
    <row r="76" spans="1:8" ht="12.75">
      <c r="A76" s="65" t="s">
        <v>314</v>
      </c>
      <c r="B76" s="172"/>
      <c r="C76" s="27"/>
      <c r="D76" s="27"/>
      <c r="E76" s="27"/>
      <c r="F76" s="27"/>
      <c r="G76" s="131"/>
      <c r="H76" s="117"/>
    </row>
    <row r="77" spans="1:8" ht="12.75">
      <c r="A77" s="65" t="s">
        <v>315</v>
      </c>
      <c r="B77" s="170" t="s">
        <v>19</v>
      </c>
      <c r="C77" s="10" t="s">
        <v>163</v>
      </c>
      <c r="D77" s="5"/>
      <c r="E77" s="5"/>
      <c r="F77" s="5"/>
      <c r="G77" s="109"/>
      <c r="H77" s="117"/>
    </row>
    <row r="78" spans="1:8" ht="12.75">
      <c r="A78" s="65" t="s">
        <v>316</v>
      </c>
      <c r="B78" s="177" t="s">
        <v>50</v>
      </c>
      <c r="C78" s="11" t="s">
        <v>164</v>
      </c>
      <c r="D78" s="11">
        <v>4</v>
      </c>
      <c r="E78" s="34">
        <f>SUM(E79:E81)</f>
        <v>12789</v>
      </c>
      <c r="F78" s="34">
        <f>SUM(F79:F81)</f>
        <v>13291</v>
      </c>
      <c r="G78" s="135">
        <f>SUM(G79:G81)</f>
        <v>6059</v>
      </c>
      <c r="H78" s="118">
        <f t="shared" si="1"/>
        <v>0.4558723948536604</v>
      </c>
    </row>
    <row r="79" spans="1:8" ht="12.75">
      <c r="A79" s="65" t="s">
        <v>317</v>
      </c>
      <c r="B79" s="167"/>
      <c r="C79" s="4" t="s">
        <v>36</v>
      </c>
      <c r="D79" s="4"/>
      <c r="E79" s="5">
        <v>8066</v>
      </c>
      <c r="F79" s="5">
        <v>8473</v>
      </c>
      <c r="G79" s="109">
        <v>4177</v>
      </c>
      <c r="H79" s="117">
        <f t="shared" si="1"/>
        <v>0.4929776938510563</v>
      </c>
    </row>
    <row r="80" spans="1:8" ht="12.75">
      <c r="A80" s="65" t="s">
        <v>318</v>
      </c>
      <c r="B80" s="167"/>
      <c r="C80" s="4" t="s">
        <v>37</v>
      </c>
      <c r="D80" s="4"/>
      <c r="E80" s="5">
        <v>2178</v>
      </c>
      <c r="F80" s="5">
        <v>2273</v>
      </c>
      <c r="G80" s="109">
        <v>1063</v>
      </c>
      <c r="H80" s="117">
        <f t="shared" si="1"/>
        <v>0.46766388033435985</v>
      </c>
    </row>
    <row r="81" spans="1:8" ht="12.75">
      <c r="A81" s="65" t="s">
        <v>319</v>
      </c>
      <c r="B81" s="167"/>
      <c r="C81" s="4" t="s">
        <v>130</v>
      </c>
      <c r="D81" s="4"/>
      <c r="E81" s="5">
        <v>2545</v>
      </c>
      <c r="F81" s="5">
        <v>2545</v>
      </c>
      <c r="G81" s="109">
        <v>819</v>
      </c>
      <c r="H81" s="117">
        <f t="shared" si="1"/>
        <v>0.32180746561886053</v>
      </c>
    </row>
    <row r="82" spans="1:8" ht="12.75">
      <c r="A82" s="65" t="s">
        <v>320</v>
      </c>
      <c r="B82" s="167" t="s">
        <v>52</v>
      </c>
      <c r="C82" s="6" t="s">
        <v>165</v>
      </c>
      <c r="D82" s="4"/>
      <c r="E82" s="8">
        <f>E83</f>
        <v>2410</v>
      </c>
      <c r="F82" s="8">
        <f>F83</f>
        <v>2410</v>
      </c>
      <c r="G82" s="113">
        <f>G83</f>
        <v>1267</v>
      </c>
      <c r="H82" s="118">
        <f t="shared" si="1"/>
        <v>0.5257261410788382</v>
      </c>
    </row>
    <row r="83" spans="1:8" ht="12.75">
      <c r="A83" s="65" t="s">
        <v>321</v>
      </c>
      <c r="B83" s="167"/>
      <c r="C83" s="4" t="s">
        <v>128</v>
      </c>
      <c r="D83" s="4"/>
      <c r="E83" s="5">
        <v>2410</v>
      </c>
      <c r="F83" s="5">
        <v>2410</v>
      </c>
      <c r="G83" s="109">
        <v>1267</v>
      </c>
      <c r="H83" s="117">
        <f t="shared" si="1"/>
        <v>0.5257261410788382</v>
      </c>
    </row>
    <row r="84" spans="1:8" ht="12.75">
      <c r="A84" s="65" t="s">
        <v>322</v>
      </c>
      <c r="B84" s="167" t="s">
        <v>79</v>
      </c>
      <c r="C84" s="6" t="s">
        <v>166</v>
      </c>
      <c r="D84" s="4"/>
      <c r="E84" s="8">
        <f>E85</f>
        <v>466</v>
      </c>
      <c r="F84" s="8">
        <f>F85</f>
        <v>466</v>
      </c>
      <c r="G84" s="113">
        <f>G85</f>
        <v>279</v>
      </c>
      <c r="H84" s="118">
        <f t="shared" si="1"/>
        <v>0.5987124463519313</v>
      </c>
    </row>
    <row r="85" spans="1:8" ht="12.75">
      <c r="A85" s="65" t="s">
        <v>323</v>
      </c>
      <c r="B85" s="167"/>
      <c r="C85" s="4" t="s">
        <v>128</v>
      </c>
      <c r="D85" s="4"/>
      <c r="E85" s="5">
        <v>466</v>
      </c>
      <c r="F85" s="5">
        <v>466</v>
      </c>
      <c r="G85" s="109">
        <v>279</v>
      </c>
      <c r="H85" s="117">
        <f t="shared" si="1"/>
        <v>0.5987124463519313</v>
      </c>
    </row>
    <row r="86" spans="1:8" ht="12.75">
      <c r="A86" s="65" t="s">
        <v>324</v>
      </c>
      <c r="B86" s="175"/>
      <c r="C86" s="35" t="s">
        <v>167</v>
      </c>
      <c r="D86" s="35">
        <v>4</v>
      </c>
      <c r="E86" s="14">
        <f>SUM(E87:E89)</f>
        <v>15665</v>
      </c>
      <c r="F86" s="14">
        <f>SUM(F87:F89)</f>
        <v>16167</v>
      </c>
      <c r="G86" s="123">
        <f>SUM(G87:G89)</f>
        <v>7605</v>
      </c>
      <c r="H86" s="119">
        <f t="shared" si="1"/>
        <v>0.4704026721098534</v>
      </c>
    </row>
    <row r="87" spans="1:8" ht="12.75">
      <c r="A87" s="65" t="s">
        <v>325</v>
      </c>
      <c r="B87" s="175"/>
      <c r="C87" s="13" t="s">
        <v>36</v>
      </c>
      <c r="D87" s="13"/>
      <c r="E87" s="36">
        <f aca="true" t="shared" si="2" ref="E87:G88">E79</f>
        <v>8066</v>
      </c>
      <c r="F87" s="36">
        <f t="shared" si="2"/>
        <v>8473</v>
      </c>
      <c r="G87" s="136">
        <f t="shared" si="2"/>
        <v>4177</v>
      </c>
      <c r="H87" s="139">
        <f t="shared" si="1"/>
        <v>0.4929776938510563</v>
      </c>
    </row>
    <row r="88" spans="1:8" ht="12.75">
      <c r="A88" s="65" t="s">
        <v>326</v>
      </c>
      <c r="B88" s="175"/>
      <c r="C88" s="13" t="s">
        <v>37</v>
      </c>
      <c r="D88" s="13"/>
      <c r="E88" s="36">
        <f t="shared" si="2"/>
        <v>2178</v>
      </c>
      <c r="F88" s="36">
        <f t="shared" si="2"/>
        <v>2273</v>
      </c>
      <c r="G88" s="136">
        <f t="shared" si="2"/>
        <v>1063</v>
      </c>
      <c r="H88" s="139">
        <f t="shared" si="1"/>
        <v>0.46766388033435985</v>
      </c>
    </row>
    <row r="89" spans="1:8" ht="12.75">
      <c r="A89" s="65" t="s">
        <v>327</v>
      </c>
      <c r="B89" s="176"/>
      <c r="C89" s="32" t="s">
        <v>130</v>
      </c>
      <c r="D89" s="32"/>
      <c r="E89" s="37">
        <f>E85+E83+E81</f>
        <v>5421</v>
      </c>
      <c r="F89" s="37">
        <f>F85+F83+F81</f>
        <v>5421</v>
      </c>
      <c r="G89" s="137">
        <f>G85+G83+G81</f>
        <v>2365</v>
      </c>
      <c r="H89" s="139">
        <f t="shared" si="1"/>
        <v>0.4362663715181701</v>
      </c>
    </row>
    <row r="90" spans="1:8" ht="12.75">
      <c r="A90" s="65" t="s">
        <v>328</v>
      </c>
      <c r="B90" s="172"/>
      <c r="C90" s="27"/>
      <c r="D90" s="27"/>
      <c r="E90" s="27"/>
      <c r="F90" s="27"/>
      <c r="G90" s="125" t="s">
        <v>123</v>
      </c>
      <c r="H90" s="117"/>
    </row>
    <row r="91" spans="1:8" ht="12.75">
      <c r="A91" s="65" t="s">
        <v>329</v>
      </c>
      <c r="B91" s="170" t="s">
        <v>21</v>
      </c>
      <c r="C91" s="10" t="s">
        <v>168</v>
      </c>
      <c r="D91" s="5"/>
      <c r="E91" s="5"/>
      <c r="F91" s="5"/>
      <c r="G91" s="109"/>
      <c r="H91" s="117"/>
    </row>
    <row r="92" spans="1:8" ht="12.75">
      <c r="A92" s="65" t="s">
        <v>330</v>
      </c>
      <c r="B92" s="177" t="s">
        <v>50</v>
      </c>
      <c r="C92" s="11" t="s">
        <v>169</v>
      </c>
      <c r="D92" s="11">
        <v>16</v>
      </c>
      <c r="E92" s="34">
        <f>SUM(E93:E95)</f>
        <v>71530</v>
      </c>
      <c r="F92" s="34">
        <f>SUM(F93:F95)</f>
        <v>73343</v>
      </c>
      <c r="G92" s="135">
        <f>SUM(G93:G95)</f>
        <v>36070</v>
      </c>
      <c r="H92" s="118">
        <f t="shared" si="1"/>
        <v>0.4917988083389008</v>
      </c>
    </row>
    <row r="93" spans="1:8" ht="12.75">
      <c r="A93" s="65" t="s">
        <v>331</v>
      </c>
      <c r="B93" s="167"/>
      <c r="C93" s="4" t="s">
        <v>36</v>
      </c>
      <c r="D93" s="4"/>
      <c r="E93" s="5">
        <v>46193</v>
      </c>
      <c r="F93" s="5">
        <v>47660</v>
      </c>
      <c r="G93" s="109">
        <v>23468</v>
      </c>
      <c r="H93" s="117">
        <f t="shared" si="1"/>
        <v>0.49240453210239193</v>
      </c>
    </row>
    <row r="94" spans="1:8" ht="12.75">
      <c r="A94" s="65" t="s">
        <v>332</v>
      </c>
      <c r="B94" s="167"/>
      <c r="C94" s="4" t="s">
        <v>37</v>
      </c>
      <c r="D94" s="4"/>
      <c r="E94" s="5">
        <v>12472</v>
      </c>
      <c r="F94" s="5">
        <v>12818</v>
      </c>
      <c r="G94" s="109">
        <v>6236</v>
      </c>
      <c r="H94" s="117">
        <f t="shared" si="1"/>
        <v>0.4865033546575129</v>
      </c>
    </row>
    <row r="95" spans="1:8" ht="12.75">
      <c r="A95" s="65" t="s">
        <v>333</v>
      </c>
      <c r="B95" s="167"/>
      <c r="C95" s="4" t="s">
        <v>130</v>
      </c>
      <c r="D95" s="4"/>
      <c r="E95" s="5">
        <v>12865</v>
      </c>
      <c r="F95" s="5">
        <v>12865</v>
      </c>
      <c r="G95" s="109">
        <v>6366</v>
      </c>
      <c r="H95" s="117">
        <f t="shared" si="1"/>
        <v>0.4948309366498251</v>
      </c>
    </row>
    <row r="96" spans="1:8" ht="12.75">
      <c r="A96" s="65" t="s">
        <v>334</v>
      </c>
      <c r="B96" s="167" t="s">
        <v>52</v>
      </c>
      <c r="C96" s="6" t="s">
        <v>170</v>
      </c>
      <c r="D96" s="6">
        <v>3</v>
      </c>
      <c r="E96" s="8">
        <f>SUM(E97:E99)</f>
        <v>8805</v>
      </c>
      <c r="F96" s="8">
        <f>SUM(F97:F99)</f>
        <v>9169</v>
      </c>
      <c r="G96" s="113">
        <f>SUM(G97:G99)</f>
        <v>3943</v>
      </c>
      <c r="H96" s="118">
        <f t="shared" si="1"/>
        <v>0.4300359908386956</v>
      </c>
    </row>
    <row r="97" spans="1:8" ht="12.75">
      <c r="A97" s="65" t="s">
        <v>335</v>
      </c>
      <c r="B97" s="167"/>
      <c r="C97" s="4" t="s">
        <v>36</v>
      </c>
      <c r="D97" s="4"/>
      <c r="E97" s="5">
        <v>6854</v>
      </c>
      <c r="F97" s="5">
        <v>7148</v>
      </c>
      <c r="G97" s="109">
        <v>3224</v>
      </c>
      <c r="H97" s="117">
        <f t="shared" si="1"/>
        <v>0.451035254616676</v>
      </c>
    </row>
    <row r="98" spans="1:8" ht="12.75">
      <c r="A98" s="65" t="s">
        <v>336</v>
      </c>
      <c r="B98" s="167"/>
      <c r="C98" s="4" t="s">
        <v>37</v>
      </c>
      <c r="D98" s="4"/>
      <c r="E98" s="5">
        <v>1851</v>
      </c>
      <c r="F98" s="5">
        <v>1921</v>
      </c>
      <c r="G98" s="109">
        <v>689</v>
      </c>
      <c r="H98" s="117">
        <f t="shared" si="1"/>
        <v>0.3586673607496096</v>
      </c>
    </row>
    <row r="99" spans="1:8" ht="12.75">
      <c r="A99" s="65" t="s">
        <v>337</v>
      </c>
      <c r="B99" s="167"/>
      <c r="C99" s="4" t="s">
        <v>130</v>
      </c>
      <c r="D99" s="4"/>
      <c r="E99" s="5">
        <v>100</v>
      </c>
      <c r="F99" s="5">
        <v>100</v>
      </c>
      <c r="G99" s="109">
        <v>30</v>
      </c>
      <c r="H99" s="117">
        <f t="shared" si="1"/>
        <v>0.3</v>
      </c>
    </row>
    <row r="100" spans="1:8" ht="12.75">
      <c r="A100" s="65" t="s">
        <v>338</v>
      </c>
      <c r="B100" s="167" t="s">
        <v>79</v>
      </c>
      <c r="C100" s="6" t="s">
        <v>171</v>
      </c>
      <c r="D100" s="6">
        <v>3</v>
      </c>
      <c r="E100" s="8">
        <f>SUM(E101:E103)</f>
        <v>15760</v>
      </c>
      <c r="F100" s="8">
        <f>SUM(F101:F103)</f>
        <v>16147</v>
      </c>
      <c r="G100" s="113">
        <f>SUM(G101:G103)</f>
        <v>8628</v>
      </c>
      <c r="H100" s="118">
        <f t="shared" si="1"/>
        <v>0.5343407444107264</v>
      </c>
    </row>
    <row r="101" spans="1:8" ht="12.75">
      <c r="A101" s="65" t="s">
        <v>339</v>
      </c>
      <c r="B101" s="167"/>
      <c r="C101" s="4" t="s">
        <v>36</v>
      </c>
      <c r="D101" s="4"/>
      <c r="E101" s="5">
        <v>4010</v>
      </c>
      <c r="F101" s="5">
        <v>4327</v>
      </c>
      <c r="G101" s="109">
        <v>2179</v>
      </c>
      <c r="H101" s="117">
        <f t="shared" si="1"/>
        <v>0.5035821585394037</v>
      </c>
    </row>
    <row r="102" spans="1:8" ht="12.75">
      <c r="A102" s="65" t="s">
        <v>340</v>
      </c>
      <c r="B102" s="167"/>
      <c r="C102" s="4" t="s">
        <v>37</v>
      </c>
      <c r="D102" s="4"/>
      <c r="E102" s="5">
        <v>1082</v>
      </c>
      <c r="F102" s="5">
        <v>1152</v>
      </c>
      <c r="G102" s="109">
        <v>536</v>
      </c>
      <c r="H102" s="117">
        <f t="shared" si="1"/>
        <v>0.4652777777777778</v>
      </c>
    </row>
    <row r="103" spans="1:8" ht="12.75">
      <c r="A103" s="65" t="s">
        <v>341</v>
      </c>
      <c r="B103" s="167"/>
      <c r="C103" s="4" t="s">
        <v>130</v>
      </c>
      <c r="D103" s="4"/>
      <c r="E103" s="5">
        <v>10668</v>
      </c>
      <c r="F103" s="5">
        <v>10668</v>
      </c>
      <c r="G103" s="109">
        <v>5913</v>
      </c>
      <c r="H103" s="117">
        <f t="shared" si="1"/>
        <v>0.5542744656917885</v>
      </c>
    </row>
    <row r="104" spans="1:8" ht="12.75">
      <c r="A104" s="65" t="s">
        <v>342</v>
      </c>
      <c r="B104" s="167" t="s">
        <v>81</v>
      </c>
      <c r="C104" s="6" t="s">
        <v>166</v>
      </c>
      <c r="D104" s="6">
        <v>2</v>
      </c>
      <c r="E104" s="8">
        <f>SUM(E105:E107)</f>
        <v>12046</v>
      </c>
      <c r="F104" s="8">
        <f>SUM(F105:F107)</f>
        <v>12304</v>
      </c>
      <c r="G104" s="113">
        <f>SUM(G105:G107)</f>
        <v>6590</v>
      </c>
      <c r="H104" s="118">
        <f t="shared" si="1"/>
        <v>0.5355981794538361</v>
      </c>
    </row>
    <row r="105" spans="1:8" ht="12.75">
      <c r="A105" s="65" t="s">
        <v>343</v>
      </c>
      <c r="B105" s="167"/>
      <c r="C105" s="4" t="s">
        <v>36</v>
      </c>
      <c r="D105" s="4"/>
      <c r="E105" s="5">
        <v>2611</v>
      </c>
      <c r="F105" s="5">
        <v>2821</v>
      </c>
      <c r="G105" s="109">
        <v>1414</v>
      </c>
      <c r="H105" s="117">
        <f t="shared" si="1"/>
        <v>0.5012406947890818</v>
      </c>
    </row>
    <row r="106" spans="1:8" ht="12.75">
      <c r="A106" s="65" t="s">
        <v>344</v>
      </c>
      <c r="B106" s="167"/>
      <c r="C106" s="4" t="s">
        <v>37</v>
      </c>
      <c r="D106" s="4"/>
      <c r="E106" s="5">
        <v>706</v>
      </c>
      <c r="F106" s="5">
        <v>754</v>
      </c>
      <c r="G106" s="109">
        <v>346</v>
      </c>
      <c r="H106" s="117">
        <f t="shared" si="1"/>
        <v>0.4588859416445623</v>
      </c>
    </row>
    <row r="107" spans="1:8" ht="12.75">
      <c r="A107" s="65" t="s">
        <v>345</v>
      </c>
      <c r="B107" s="167"/>
      <c r="C107" s="4" t="s">
        <v>130</v>
      </c>
      <c r="D107" s="4"/>
      <c r="E107" s="5">
        <v>8729</v>
      </c>
      <c r="F107" s="5">
        <v>8729</v>
      </c>
      <c r="G107" s="109">
        <v>4830</v>
      </c>
      <c r="H107" s="117">
        <f t="shared" si="1"/>
        <v>0.5533279871692061</v>
      </c>
    </row>
    <row r="108" spans="1:8" ht="12.75">
      <c r="A108" s="65" t="s">
        <v>346</v>
      </c>
      <c r="B108" s="175"/>
      <c r="C108" s="35" t="s">
        <v>172</v>
      </c>
      <c r="D108" s="35">
        <f>SUM(D90:D107)</f>
        <v>24</v>
      </c>
      <c r="E108" s="14">
        <f>SUM(E109:E111)</f>
        <v>108141</v>
      </c>
      <c r="F108" s="14">
        <f>SUM(F109:F111)</f>
        <v>110963</v>
      </c>
      <c r="G108" s="123">
        <f>SUM(G109:G111)</f>
        <v>55231</v>
      </c>
      <c r="H108" s="119">
        <f t="shared" si="1"/>
        <v>0.49774249074015664</v>
      </c>
    </row>
    <row r="109" spans="1:8" ht="12.75">
      <c r="A109" s="65" t="s">
        <v>347</v>
      </c>
      <c r="B109" s="175"/>
      <c r="C109" s="13" t="s">
        <v>36</v>
      </c>
      <c r="D109" s="13"/>
      <c r="E109" s="36">
        <f aca="true" t="shared" si="3" ref="E109:G111">E105+E101+E97+E93</f>
        <v>59668</v>
      </c>
      <c r="F109" s="36">
        <f t="shared" si="3"/>
        <v>61956</v>
      </c>
      <c r="G109" s="136">
        <f>G105+G101+G97+G93</f>
        <v>30285</v>
      </c>
      <c r="H109" s="139">
        <f t="shared" si="1"/>
        <v>0.4888146426496223</v>
      </c>
    </row>
    <row r="110" spans="1:8" ht="12.75">
      <c r="A110" s="65" t="s">
        <v>348</v>
      </c>
      <c r="B110" s="175"/>
      <c r="C110" s="13" t="s">
        <v>37</v>
      </c>
      <c r="D110" s="13"/>
      <c r="E110" s="36">
        <f t="shared" si="3"/>
        <v>16111</v>
      </c>
      <c r="F110" s="36">
        <f t="shared" si="3"/>
        <v>16645</v>
      </c>
      <c r="G110" s="136">
        <f t="shared" si="3"/>
        <v>7807</v>
      </c>
      <c r="H110" s="139">
        <f t="shared" si="1"/>
        <v>0.4690297386602583</v>
      </c>
    </row>
    <row r="111" spans="1:8" ht="12.75">
      <c r="A111" s="65" t="s">
        <v>349</v>
      </c>
      <c r="B111" s="175"/>
      <c r="C111" s="13" t="s">
        <v>130</v>
      </c>
      <c r="D111" s="13"/>
      <c r="E111" s="36">
        <f t="shared" si="3"/>
        <v>32362</v>
      </c>
      <c r="F111" s="36">
        <f t="shared" si="3"/>
        <v>32362</v>
      </c>
      <c r="G111" s="136">
        <f t="shared" si="3"/>
        <v>17139</v>
      </c>
      <c r="H111" s="139">
        <f t="shared" si="1"/>
        <v>0.5296026203572091</v>
      </c>
    </row>
    <row r="112" spans="1:8" ht="12.75">
      <c r="A112" s="65" t="s">
        <v>350</v>
      </c>
      <c r="B112" s="167"/>
      <c r="C112" s="4"/>
      <c r="D112" s="4"/>
      <c r="E112" s="5"/>
      <c r="F112" s="5"/>
      <c r="G112" s="109"/>
      <c r="H112" s="117"/>
    </row>
    <row r="113" spans="1:8" ht="12.75">
      <c r="A113" s="65" t="s">
        <v>351</v>
      </c>
      <c r="B113" s="167"/>
      <c r="C113" s="4"/>
      <c r="D113" s="4"/>
      <c r="E113" s="5"/>
      <c r="F113" s="5"/>
      <c r="G113" s="109"/>
      <c r="H113" s="117"/>
    </row>
    <row r="114" spans="1:8" ht="12.75">
      <c r="A114" s="65" t="s">
        <v>352</v>
      </c>
      <c r="B114" s="167" t="s">
        <v>23</v>
      </c>
      <c r="C114" s="6" t="s">
        <v>173</v>
      </c>
      <c r="D114" s="4"/>
      <c r="E114" s="5"/>
      <c r="F114" s="5"/>
      <c r="G114" s="109"/>
      <c r="H114" s="117"/>
    </row>
    <row r="115" spans="1:8" ht="12.75">
      <c r="A115" s="65" t="s">
        <v>353</v>
      </c>
      <c r="B115" s="167" t="s">
        <v>50</v>
      </c>
      <c r="C115" s="6" t="s">
        <v>174</v>
      </c>
      <c r="D115" s="6">
        <v>7</v>
      </c>
      <c r="E115" s="8">
        <f>SUM(E116:E118)</f>
        <v>15287</v>
      </c>
      <c r="F115" s="8">
        <f>SUM(F116:F118)</f>
        <v>16338</v>
      </c>
      <c r="G115" s="113">
        <f>SUM(G116:G118)</f>
        <v>8177</v>
      </c>
      <c r="H115" s="118">
        <f t="shared" si="1"/>
        <v>0.5004896560166483</v>
      </c>
    </row>
    <row r="116" spans="1:8" ht="12.75">
      <c r="A116" s="65" t="s">
        <v>354</v>
      </c>
      <c r="B116" s="167"/>
      <c r="C116" s="4" t="s">
        <v>36</v>
      </c>
      <c r="D116" s="4"/>
      <c r="E116" s="5">
        <v>11053</v>
      </c>
      <c r="F116" s="5">
        <v>11902</v>
      </c>
      <c r="G116" s="109">
        <v>5815</v>
      </c>
      <c r="H116" s="117">
        <f t="shared" si="1"/>
        <v>0.4885733490169719</v>
      </c>
    </row>
    <row r="117" spans="1:8" ht="12.75">
      <c r="A117" s="65" t="s">
        <v>355</v>
      </c>
      <c r="B117" s="167"/>
      <c r="C117" s="4" t="s">
        <v>37</v>
      </c>
      <c r="D117" s="4"/>
      <c r="E117" s="5">
        <v>3034</v>
      </c>
      <c r="F117" s="5">
        <v>3236</v>
      </c>
      <c r="G117" s="109">
        <v>1474</v>
      </c>
      <c r="H117" s="117">
        <f t="shared" si="1"/>
        <v>0.45550061804697156</v>
      </c>
    </row>
    <row r="118" spans="1:8" ht="12.75">
      <c r="A118" s="65" t="s">
        <v>356</v>
      </c>
      <c r="B118" s="167"/>
      <c r="C118" s="4" t="s">
        <v>130</v>
      </c>
      <c r="D118" s="4"/>
      <c r="E118" s="5">
        <v>1200</v>
      </c>
      <c r="F118" s="5">
        <v>1200</v>
      </c>
      <c r="G118" s="109">
        <v>888</v>
      </c>
      <c r="H118" s="117">
        <f t="shared" si="1"/>
        <v>0.74</v>
      </c>
    </row>
    <row r="119" spans="1:8" ht="12.75">
      <c r="A119" s="65" t="s">
        <v>357</v>
      </c>
      <c r="B119" s="167" t="s">
        <v>52</v>
      </c>
      <c r="C119" s="6" t="s">
        <v>175</v>
      </c>
      <c r="D119" s="4"/>
      <c r="E119" s="8">
        <f>E120</f>
        <v>7807</v>
      </c>
      <c r="F119" s="8">
        <f>F120</f>
        <v>7807</v>
      </c>
      <c r="G119" s="113">
        <f>G120</f>
        <v>5892</v>
      </c>
      <c r="H119" s="118">
        <f t="shared" si="1"/>
        <v>0.7547073139490201</v>
      </c>
    </row>
    <row r="120" spans="1:8" ht="12.75">
      <c r="A120" s="65" t="s">
        <v>358</v>
      </c>
      <c r="B120" s="167"/>
      <c r="C120" s="4" t="s">
        <v>128</v>
      </c>
      <c r="D120" s="4"/>
      <c r="E120" s="5">
        <v>7807</v>
      </c>
      <c r="F120" s="5">
        <v>7807</v>
      </c>
      <c r="G120" s="109">
        <v>5892</v>
      </c>
      <c r="H120" s="117">
        <f t="shared" si="1"/>
        <v>0.7547073139490201</v>
      </c>
    </row>
    <row r="121" spans="1:8" ht="12.75">
      <c r="A121" s="65" t="s">
        <v>359</v>
      </c>
      <c r="B121" s="167" t="s">
        <v>79</v>
      </c>
      <c r="C121" s="4" t="s">
        <v>176</v>
      </c>
      <c r="D121" s="6">
        <v>1</v>
      </c>
      <c r="E121" s="8">
        <f>SUM(E122:E124)</f>
        <v>1316</v>
      </c>
      <c r="F121" s="8">
        <f>SUM(F122:F124)</f>
        <v>1316</v>
      </c>
      <c r="G121" s="113">
        <f>SUM(G122:G124)</f>
        <v>408</v>
      </c>
      <c r="H121" s="118">
        <f t="shared" si="1"/>
        <v>0.3100303951367781</v>
      </c>
    </row>
    <row r="122" spans="1:8" ht="12.75">
      <c r="A122" s="65" t="s">
        <v>360</v>
      </c>
      <c r="B122" s="167"/>
      <c r="C122" s="4" t="s">
        <v>36</v>
      </c>
      <c r="D122" s="4"/>
      <c r="E122" s="5">
        <v>879</v>
      </c>
      <c r="F122" s="5">
        <v>879</v>
      </c>
      <c r="G122" s="109">
        <v>318</v>
      </c>
      <c r="H122" s="117">
        <f t="shared" si="1"/>
        <v>0.36177474402730375</v>
      </c>
    </row>
    <row r="123" spans="1:8" ht="12.75">
      <c r="A123" s="65" t="s">
        <v>361</v>
      </c>
      <c r="B123" s="167"/>
      <c r="C123" s="4" t="s">
        <v>37</v>
      </c>
      <c r="D123" s="4"/>
      <c r="E123" s="5">
        <v>237</v>
      </c>
      <c r="F123" s="5">
        <v>237</v>
      </c>
      <c r="G123" s="109">
        <v>86</v>
      </c>
      <c r="H123" s="117">
        <f t="shared" si="1"/>
        <v>0.3628691983122363</v>
      </c>
    </row>
    <row r="124" spans="1:8" ht="12.75">
      <c r="A124" s="65" t="s">
        <v>362</v>
      </c>
      <c r="B124" s="167"/>
      <c r="C124" s="4" t="s">
        <v>130</v>
      </c>
      <c r="D124" s="4"/>
      <c r="E124" s="5">
        <v>200</v>
      </c>
      <c r="F124" s="5">
        <v>200</v>
      </c>
      <c r="G124" s="109">
        <v>4</v>
      </c>
      <c r="H124" s="117">
        <f t="shared" si="1"/>
        <v>0.02</v>
      </c>
    </row>
    <row r="125" spans="1:8" ht="12.75">
      <c r="A125" s="65" t="s">
        <v>363</v>
      </c>
      <c r="B125" s="175"/>
      <c r="C125" s="35" t="s">
        <v>177</v>
      </c>
      <c r="D125" s="35">
        <f>SUM(D114:D124)</f>
        <v>8</v>
      </c>
      <c r="E125" s="14">
        <f>SUM(E115+E119+E121)</f>
        <v>24410</v>
      </c>
      <c r="F125" s="14">
        <f>SUM(F115+F119+F121)</f>
        <v>25461</v>
      </c>
      <c r="G125" s="123">
        <f>SUM(G115+G119+G121)</f>
        <v>14477</v>
      </c>
      <c r="H125" s="119">
        <f t="shared" si="1"/>
        <v>0.5685951062409175</v>
      </c>
    </row>
    <row r="126" spans="1:8" ht="12.75">
      <c r="A126" s="65" t="s">
        <v>364</v>
      </c>
      <c r="B126" s="175"/>
      <c r="C126" s="13" t="s">
        <v>36</v>
      </c>
      <c r="D126" s="13"/>
      <c r="E126" s="36">
        <f aca="true" t="shared" si="4" ref="E126:G127">SUM(E116+E122)</f>
        <v>11932</v>
      </c>
      <c r="F126" s="36">
        <f t="shared" si="4"/>
        <v>12781</v>
      </c>
      <c r="G126" s="136">
        <f t="shared" si="4"/>
        <v>6133</v>
      </c>
      <c r="H126" s="139">
        <f t="shared" si="1"/>
        <v>0.4798529066583209</v>
      </c>
    </row>
    <row r="127" spans="1:8" ht="12.75">
      <c r="A127" s="65" t="s">
        <v>365</v>
      </c>
      <c r="B127" s="175"/>
      <c r="C127" s="13" t="s">
        <v>37</v>
      </c>
      <c r="D127" s="13"/>
      <c r="E127" s="36">
        <f t="shared" si="4"/>
        <v>3271</v>
      </c>
      <c r="F127" s="36">
        <f t="shared" si="4"/>
        <v>3473</v>
      </c>
      <c r="G127" s="136">
        <f t="shared" si="4"/>
        <v>1560</v>
      </c>
      <c r="H127" s="139">
        <f t="shared" si="1"/>
        <v>0.44917938381802475</v>
      </c>
    </row>
    <row r="128" spans="1:8" ht="12.75">
      <c r="A128" s="65" t="s">
        <v>366</v>
      </c>
      <c r="B128" s="175"/>
      <c r="C128" s="13" t="s">
        <v>130</v>
      </c>
      <c r="D128" s="13"/>
      <c r="E128" s="36">
        <f>SUM(E118+E120+E124)</f>
        <v>9207</v>
      </c>
      <c r="F128" s="36">
        <f>SUM(F118+F120+F124)</f>
        <v>9207</v>
      </c>
      <c r="G128" s="136">
        <f>SUM(G118+G120+G124)</f>
        <v>6784</v>
      </c>
      <c r="H128" s="139">
        <f t="shared" si="1"/>
        <v>0.7368306723145432</v>
      </c>
    </row>
    <row r="129" spans="1:8" ht="12.75">
      <c r="A129" s="65" t="s">
        <v>367</v>
      </c>
      <c r="B129" s="178"/>
      <c r="C129" s="38"/>
      <c r="D129" s="38"/>
      <c r="E129" s="27"/>
      <c r="F129" s="27"/>
      <c r="G129" s="131"/>
      <c r="H129" s="117"/>
    </row>
    <row r="130" spans="1:8" ht="12.75">
      <c r="A130" s="65" t="s">
        <v>368</v>
      </c>
      <c r="B130" s="178"/>
      <c r="C130" s="38"/>
      <c r="D130" s="38"/>
      <c r="E130" s="27"/>
      <c r="F130" s="27"/>
      <c r="G130" s="131"/>
      <c r="H130" s="117"/>
    </row>
    <row r="131" spans="1:8" ht="12.75">
      <c r="A131" s="65" t="s">
        <v>369</v>
      </c>
      <c r="B131" s="178"/>
      <c r="C131" s="38"/>
      <c r="D131" s="38"/>
      <c r="E131" s="27"/>
      <c r="F131" s="27"/>
      <c r="G131" s="131"/>
      <c r="H131" s="117"/>
    </row>
    <row r="132" spans="1:8" ht="12.75">
      <c r="A132" s="65" t="s">
        <v>370</v>
      </c>
      <c r="B132" s="169"/>
      <c r="C132" s="24"/>
      <c r="D132" s="24"/>
      <c r="E132" s="9"/>
      <c r="F132" s="9"/>
      <c r="G132" s="110"/>
      <c r="H132" s="117"/>
    </row>
    <row r="133" spans="1:8" ht="12.75">
      <c r="A133" s="65" t="s">
        <v>371</v>
      </c>
      <c r="B133" s="179"/>
      <c r="C133" s="25" t="s">
        <v>178</v>
      </c>
      <c r="D133" s="25">
        <f>SUM(D66,D72,D86,D108,D125)</f>
        <v>86</v>
      </c>
      <c r="E133" s="25">
        <f>SUM(E134:E136)</f>
        <v>357670</v>
      </c>
      <c r="F133" s="25">
        <f>SUM(F134:F136)</f>
        <v>369998</v>
      </c>
      <c r="G133" s="138">
        <f>SUM(G134:G136)</f>
        <v>169789</v>
      </c>
      <c r="H133" s="119">
        <f t="shared" si="1"/>
        <v>0.458891669684701</v>
      </c>
    </row>
    <row r="134" spans="1:8" ht="12.75">
      <c r="A134" s="65" t="s">
        <v>372</v>
      </c>
      <c r="B134" s="179"/>
      <c r="C134" s="25" t="s">
        <v>36</v>
      </c>
      <c r="D134" s="39"/>
      <c r="E134" s="25">
        <f aca="true" t="shared" si="5" ref="E134:G136">E126+E109+E87+E67+E73</f>
        <v>169520</v>
      </c>
      <c r="F134" s="25">
        <f t="shared" si="5"/>
        <v>175708</v>
      </c>
      <c r="G134" s="138">
        <f>G126+G109+G87+G67+G73</f>
        <v>80513</v>
      </c>
      <c r="H134" s="119">
        <f t="shared" si="1"/>
        <v>0.45822045666674255</v>
      </c>
    </row>
    <row r="135" spans="1:8" ht="12.75">
      <c r="A135" s="65" t="s">
        <v>373</v>
      </c>
      <c r="B135" s="179"/>
      <c r="C135" s="25" t="s">
        <v>37</v>
      </c>
      <c r="D135" s="39"/>
      <c r="E135" s="25">
        <f t="shared" si="5"/>
        <v>43160</v>
      </c>
      <c r="F135" s="25">
        <f t="shared" si="5"/>
        <v>44562</v>
      </c>
      <c r="G135" s="138">
        <f t="shared" si="5"/>
        <v>20062</v>
      </c>
      <c r="H135" s="119">
        <f t="shared" si="1"/>
        <v>0.45020420986490733</v>
      </c>
    </row>
    <row r="136" spans="1:8" ht="12.75">
      <c r="A136" s="65" t="s">
        <v>374</v>
      </c>
      <c r="B136" s="179"/>
      <c r="C136" s="25" t="s">
        <v>130</v>
      </c>
      <c r="D136" s="39"/>
      <c r="E136" s="25">
        <f t="shared" si="5"/>
        <v>144990</v>
      </c>
      <c r="F136" s="25">
        <f t="shared" si="5"/>
        <v>149728</v>
      </c>
      <c r="G136" s="138">
        <f t="shared" si="5"/>
        <v>69214</v>
      </c>
      <c r="H136" s="119">
        <f t="shared" si="1"/>
        <v>0.462264907031417</v>
      </c>
    </row>
  </sheetData>
  <sheetProtection selectLockedCells="1" selectUnlockedCells="1"/>
  <mergeCells count="4">
    <mergeCell ref="A6:B7"/>
    <mergeCell ref="B2:H2"/>
    <mergeCell ref="B3:H3"/>
    <mergeCell ref="A1:H1"/>
  </mergeCells>
  <printOptions/>
  <pageMargins left="0.39375" right="0.39375" top="1.0631944444444446" bottom="0.9055555555555556" header="0.5118055555555555" footer="0.5118055555555555"/>
  <pageSetup horizontalDpi="300" verticalDpi="300" orientation="portrait" paperSize="9" r:id="rId1"/>
  <rowBreaks count="2" manualBreakCount="2">
    <brk id="46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showGridLines="0" zoomScalePageLayoutView="0" workbookViewId="0" topLeftCell="A4">
      <selection activeCell="A2" sqref="A2:G2"/>
    </sheetView>
  </sheetViews>
  <sheetFormatPr defaultColWidth="11.7109375" defaultRowHeight="12.75"/>
  <cols>
    <col min="1" max="1" width="4.57421875" style="40" customWidth="1"/>
    <col min="2" max="2" width="3.140625" style="41" customWidth="1"/>
    <col min="3" max="3" width="37.00390625" style="41" customWidth="1"/>
    <col min="4" max="4" width="12.00390625" style="41" customWidth="1"/>
    <col min="5" max="6" width="12.140625" style="41" customWidth="1"/>
    <col min="7" max="7" width="9.8515625" style="41" customWidth="1"/>
    <col min="8" max="16384" width="11.7109375" style="41" customWidth="1"/>
  </cols>
  <sheetData>
    <row r="1" spans="1:7" ht="12.75">
      <c r="A1" s="221" t="s">
        <v>375</v>
      </c>
      <c r="B1" s="221"/>
      <c r="C1" s="221"/>
      <c r="D1" s="221"/>
      <c r="E1" s="221"/>
      <c r="F1" s="221"/>
      <c r="G1" s="221"/>
    </row>
    <row r="2" spans="1:7" ht="12.75">
      <c r="A2" s="220"/>
      <c r="B2" s="220"/>
      <c r="C2" s="220"/>
      <c r="D2" s="220"/>
      <c r="E2" s="220"/>
      <c r="F2" s="220"/>
      <c r="G2" s="220"/>
    </row>
    <row r="3" spans="1:7" ht="12.75">
      <c r="A3" s="207"/>
      <c r="B3" s="207"/>
      <c r="C3" s="207"/>
      <c r="D3" s="207"/>
      <c r="E3" s="207"/>
      <c r="F3" s="207"/>
      <c r="G3" s="207"/>
    </row>
    <row r="4" spans="1:7" ht="12.75">
      <c r="A4" s="219" t="s">
        <v>0</v>
      </c>
      <c r="B4" s="219"/>
      <c r="C4" s="219"/>
      <c r="D4" s="219"/>
      <c r="E4" s="219"/>
      <c r="F4" s="219"/>
      <c r="G4" s="219"/>
    </row>
    <row r="5" spans="1:7" ht="12.75">
      <c r="A5" s="219" t="s">
        <v>182</v>
      </c>
      <c r="B5" s="219"/>
      <c r="C5" s="219"/>
      <c r="D5" s="219"/>
      <c r="E5" s="219"/>
      <c r="F5" s="219"/>
      <c r="G5" s="219"/>
    </row>
    <row r="7" spans="1:6" ht="12.75">
      <c r="A7" s="42"/>
      <c r="B7" s="43"/>
      <c r="C7" s="44"/>
      <c r="E7" s="68"/>
      <c r="F7" s="68" t="s">
        <v>278</v>
      </c>
    </row>
    <row r="8" spans="1:7" ht="24.75" customHeight="1">
      <c r="A8" s="225" t="s">
        <v>3</v>
      </c>
      <c r="B8" s="225"/>
      <c r="C8" s="226" t="s">
        <v>190</v>
      </c>
      <c r="D8" s="228" t="s">
        <v>185</v>
      </c>
      <c r="E8" s="230" t="s">
        <v>186</v>
      </c>
      <c r="F8" s="223" t="s">
        <v>187</v>
      </c>
      <c r="G8" s="222" t="s">
        <v>273</v>
      </c>
    </row>
    <row r="9" spans="1:7" ht="24.75" customHeight="1">
      <c r="A9" s="225"/>
      <c r="B9" s="225"/>
      <c r="C9" s="227"/>
      <c r="D9" s="229"/>
      <c r="E9" s="231"/>
      <c r="F9" s="224"/>
      <c r="G9" s="222"/>
    </row>
    <row r="10" spans="1:7" ht="12.75">
      <c r="A10" s="225"/>
      <c r="B10" s="225"/>
      <c r="C10" s="69" t="s">
        <v>191</v>
      </c>
      <c r="D10" s="70" t="s">
        <v>192</v>
      </c>
      <c r="E10" s="90" t="s">
        <v>267</v>
      </c>
      <c r="F10" s="90" t="s">
        <v>268</v>
      </c>
      <c r="G10" s="144" t="s">
        <v>274</v>
      </c>
    </row>
    <row r="11" spans="1:7" ht="12.75">
      <c r="A11" s="182" t="s">
        <v>50</v>
      </c>
      <c r="B11" s="71" t="s">
        <v>193</v>
      </c>
      <c r="C11" s="72" t="s">
        <v>41</v>
      </c>
      <c r="D11" s="73"/>
      <c r="E11" s="91"/>
      <c r="F11" s="141"/>
      <c r="G11" s="74"/>
    </row>
    <row r="12" spans="1:7" ht="12.75">
      <c r="A12" s="144" t="s">
        <v>52</v>
      </c>
      <c r="B12" s="75"/>
      <c r="C12" s="45" t="s">
        <v>194</v>
      </c>
      <c r="D12" s="46">
        <v>500</v>
      </c>
      <c r="E12" s="92">
        <f>SUM(A12:D12)</f>
        <v>500</v>
      </c>
      <c r="F12" s="142">
        <v>0</v>
      </c>
      <c r="G12" s="145">
        <f>(F12/E12)</f>
        <v>0</v>
      </c>
    </row>
    <row r="13" spans="1:7" ht="12.75" customHeight="1">
      <c r="A13" s="144" t="s">
        <v>79</v>
      </c>
      <c r="B13" s="75"/>
      <c r="C13" s="47" t="s">
        <v>195</v>
      </c>
      <c r="D13" s="46">
        <v>1500</v>
      </c>
      <c r="E13" s="92">
        <f>SUM(A13:D13)</f>
        <v>1500</v>
      </c>
      <c r="F13" s="142">
        <v>0</v>
      </c>
      <c r="G13" s="145">
        <f aca="true" t="shared" si="0" ref="G13:G38">(F13/E13)</f>
        <v>0</v>
      </c>
    </row>
    <row r="14" spans="1:7" ht="12.75">
      <c r="A14" s="144" t="s">
        <v>81</v>
      </c>
      <c r="B14" s="48"/>
      <c r="C14" s="46" t="s">
        <v>196</v>
      </c>
      <c r="D14" s="48">
        <v>200</v>
      </c>
      <c r="E14" s="92">
        <f>SUM(A14:D14)</f>
        <v>200</v>
      </c>
      <c r="F14" s="142">
        <v>200</v>
      </c>
      <c r="G14" s="145">
        <f t="shared" si="0"/>
        <v>1</v>
      </c>
    </row>
    <row r="15" spans="1:7" ht="12.75">
      <c r="A15" s="144" t="s">
        <v>93</v>
      </c>
      <c r="B15" s="76"/>
      <c r="C15" s="49" t="s">
        <v>197</v>
      </c>
      <c r="D15" s="46">
        <v>46205</v>
      </c>
      <c r="E15" s="92">
        <f>SUM(A15:D15)</f>
        <v>46205</v>
      </c>
      <c r="F15" s="142">
        <v>831</v>
      </c>
      <c r="G15" s="145">
        <f t="shared" si="0"/>
        <v>0.017985066551239045</v>
      </c>
    </row>
    <row r="16" spans="1:7" ht="12.75">
      <c r="A16" s="144" t="s">
        <v>133</v>
      </c>
      <c r="B16" s="77"/>
      <c r="C16" s="46" t="s">
        <v>198</v>
      </c>
      <c r="D16" s="46">
        <v>13250</v>
      </c>
      <c r="E16" s="92">
        <f>SUM(A16:D16)</f>
        <v>13250</v>
      </c>
      <c r="F16" s="142">
        <v>3250</v>
      </c>
      <c r="G16" s="145">
        <f t="shared" si="0"/>
        <v>0.24528301886792453</v>
      </c>
    </row>
    <row r="17" spans="1:7" ht="12.75">
      <c r="A17" s="144" t="s">
        <v>135</v>
      </c>
      <c r="B17" s="77"/>
      <c r="C17" s="46" t="s">
        <v>199</v>
      </c>
      <c r="D17" s="46"/>
      <c r="E17" s="92">
        <v>52099</v>
      </c>
      <c r="F17" s="142">
        <v>0</v>
      </c>
      <c r="G17" s="145">
        <f t="shared" si="0"/>
        <v>0</v>
      </c>
    </row>
    <row r="18" spans="1:7" ht="12.75">
      <c r="A18" s="144" t="s">
        <v>137</v>
      </c>
      <c r="B18" s="77"/>
      <c r="C18" s="46" t="s">
        <v>200</v>
      </c>
      <c r="D18" s="46">
        <v>4200</v>
      </c>
      <c r="E18" s="92">
        <f>SUM(A18:D18)</f>
        <v>4200</v>
      </c>
      <c r="F18" s="142">
        <v>4281</v>
      </c>
      <c r="G18" s="145">
        <f t="shared" si="0"/>
        <v>1.0192857142857144</v>
      </c>
    </row>
    <row r="19" spans="1:7" ht="12.75">
      <c r="A19" s="144" t="s">
        <v>139</v>
      </c>
      <c r="B19" s="77"/>
      <c r="C19" s="50" t="s">
        <v>201</v>
      </c>
      <c r="D19" s="46">
        <v>1235</v>
      </c>
      <c r="E19" s="92">
        <f>SUM(A19:D19)</f>
        <v>1235</v>
      </c>
      <c r="F19" s="142">
        <v>0</v>
      </c>
      <c r="G19" s="145">
        <f t="shared" si="0"/>
        <v>0</v>
      </c>
    </row>
    <row r="20" spans="1:7" ht="12.75">
      <c r="A20" s="144" t="s">
        <v>141</v>
      </c>
      <c r="B20" s="77"/>
      <c r="C20" s="46" t="s">
        <v>202</v>
      </c>
      <c r="D20" s="46">
        <v>110</v>
      </c>
      <c r="E20" s="92">
        <f>SUM(A20:D20)</f>
        <v>110</v>
      </c>
      <c r="F20" s="142">
        <v>110</v>
      </c>
      <c r="G20" s="145">
        <f t="shared" si="0"/>
        <v>1</v>
      </c>
    </row>
    <row r="21" spans="1:7" ht="12.75">
      <c r="A21" s="144" t="s">
        <v>143</v>
      </c>
      <c r="B21" s="77"/>
      <c r="C21" s="46" t="s">
        <v>203</v>
      </c>
      <c r="D21" s="46"/>
      <c r="E21" s="92">
        <v>343</v>
      </c>
      <c r="F21" s="142">
        <v>343</v>
      </c>
      <c r="G21" s="145">
        <f t="shared" si="0"/>
        <v>1</v>
      </c>
    </row>
    <row r="22" spans="1:7" ht="12.75">
      <c r="A22" s="144" t="s">
        <v>145</v>
      </c>
      <c r="B22" s="77"/>
      <c r="C22" s="46" t="s">
        <v>270</v>
      </c>
      <c r="D22" s="46">
        <v>5000</v>
      </c>
      <c r="E22" s="92">
        <v>512</v>
      </c>
      <c r="F22" s="142">
        <v>512</v>
      </c>
      <c r="G22" s="145">
        <f t="shared" si="0"/>
        <v>1</v>
      </c>
    </row>
    <row r="23" spans="1:7" ht="12.75">
      <c r="A23" s="144" t="s">
        <v>146</v>
      </c>
      <c r="B23" s="77"/>
      <c r="C23" s="46" t="s">
        <v>204</v>
      </c>
      <c r="D23" s="46">
        <v>500</v>
      </c>
      <c r="E23" s="92">
        <f>SUM(A23:D23)</f>
        <v>500</v>
      </c>
      <c r="F23" s="142">
        <v>500</v>
      </c>
      <c r="G23" s="145">
        <f t="shared" si="0"/>
        <v>1</v>
      </c>
    </row>
    <row r="24" spans="1:7" ht="12.75">
      <c r="A24" s="144" t="s">
        <v>148</v>
      </c>
      <c r="B24" s="77"/>
      <c r="C24" s="46" t="s">
        <v>205</v>
      </c>
      <c r="D24" s="46"/>
      <c r="E24" s="92">
        <v>8976</v>
      </c>
      <c r="F24" s="142">
        <v>263</v>
      </c>
      <c r="G24" s="145">
        <f t="shared" si="0"/>
        <v>0.02930035650623886</v>
      </c>
    </row>
    <row r="25" spans="1:7" ht="12.75">
      <c r="A25" s="144" t="s">
        <v>150</v>
      </c>
      <c r="B25" s="77"/>
      <c r="C25" s="46" t="s">
        <v>206</v>
      </c>
      <c r="D25" s="46">
        <v>1200</v>
      </c>
      <c r="E25" s="92">
        <v>1253</v>
      </c>
      <c r="F25" s="142">
        <v>15</v>
      </c>
      <c r="G25" s="145">
        <f t="shared" si="0"/>
        <v>0.011971268954509178</v>
      </c>
    </row>
    <row r="26" spans="1:7" ht="12.75">
      <c r="A26" s="144" t="s">
        <v>152</v>
      </c>
      <c r="B26" s="77"/>
      <c r="C26" s="46" t="s">
        <v>207</v>
      </c>
      <c r="D26" s="46">
        <v>700</v>
      </c>
      <c r="E26" s="92">
        <v>614</v>
      </c>
      <c r="F26" s="142">
        <v>614</v>
      </c>
      <c r="G26" s="145">
        <f t="shared" si="0"/>
        <v>1</v>
      </c>
    </row>
    <row r="27" spans="1:7" ht="12.75">
      <c r="A27" s="144" t="s">
        <v>154</v>
      </c>
      <c r="B27" s="77"/>
      <c r="C27" s="46" t="s">
        <v>208</v>
      </c>
      <c r="D27" s="46">
        <v>7000</v>
      </c>
      <c r="E27" s="92">
        <v>175</v>
      </c>
      <c r="F27" s="142">
        <v>175</v>
      </c>
      <c r="G27" s="145">
        <f t="shared" si="0"/>
        <v>1</v>
      </c>
    </row>
    <row r="28" spans="1:7" ht="12.75">
      <c r="A28" s="144" t="s">
        <v>156</v>
      </c>
      <c r="B28" s="77"/>
      <c r="C28" s="46" t="s">
        <v>209</v>
      </c>
      <c r="D28" s="46"/>
      <c r="E28" s="92">
        <v>7160</v>
      </c>
      <c r="F28" s="142">
        <v>0</v>
      </c>
      <c r="G28" s="145">
        <f t="shared" si="0"/>
        <v>0</v>
      </c>
    </row>
    <row r="29" spans="1:7" ht="12.75">
      <c r="A29" s="144" t="s">
        <v>158</v>
      </c>
      <c r="B29" s="77"/>
      <c r="C29" s="46" t="s">
        <v>210</v>
      </c>
      <c r="D29" s="46"/>
      <c r="E29" s="92">
        <v>1183</v>
      </c>
      <c r="F29" s="142">
        <v>0</v>
      </c>
      <c r="G29" s="145">
        <f t="shared" si="0"/>
        <v>0</v>
      </c>
    </row>
    <row r="30" spans="1:7" ht="12.75">
      <c r="A30" s="144" t="s">
        <v>211</v>
      </c>
      <c r="B30" s="77"/>
      <c r="C30" s="46" t="s">
        <v>212</v>
      </c>
      <c r="D30" s="46">
        <v>150</v>
      </c>
      <c r="E30" s="92">
        <f>SUM(A30:D30)</f>
        <v>150</v>
      </c>
      <c r="F30" s="142">
        <v>0</v>
      </c>
      <c r="G30" s="145">
        <f t="shared" si="0"/>
        <v>0</v>
      </c>
    </row>
    <row r="31" spans="1:7" ht="12.75">
      <c r="A31" s="144" t="s">
        <v>213</v>
      </c>
      <c r="B31" s="78"/>
      <c r="C31" s="50" t="s">
        <v>214</v>
      </c>
      <c r="D31" s="51">
        <v>100</v>
      </c>
      <c r="E31" s="92">
        <v>145</v>
      </c>
      <c r="F31" s="142">
        <v>145</v>
      </c>
      <c r="G31" s="145">
        <f t="shared" si="0"/>
        <v>1</v>
      </c>
    </row>
    <row r="32" spans="1:7" ht="12.75">
      <c r="A32" s="144" t="s">
        <v>215</v>
      </c>
      <c r="B32" s="78"/>
      <c r="C32" s="50" t="s">
        <v>216</v>
      </c>
      <c r="D32" s="51"/>
      <c r="E32" s="92">
        <v>25</v>
      </c>
      <c r="F32" s="142">
        <v>25</v>
      </c>
      <c r="G32" s="145">
        <f t="shared" si="0"/>
        <v>1</v>
      </c>
    </row>
    <row r="33" spans="1:7" ht="12.75">
      <c r="A33" s="144" t="s">
        <v>217</v>
      </c>
      <c r="B33" s="78"/>
      <c r="C33" s="50" t="s">
        <v>218</v>
      </c>
      <c r="D33" s="51"/>
      <c r="E33" s="92">
        <v>171</v>
      </c>
      <c r="F33" s="142">
        <v>171</v>
      </c>
      <c r="G33" s="145">
        <f t="shared" si="0"/>
        <v>1</v>
      </c>
    </row>
    <row r="34" spans="1:7" ht="12.75">
      <c r="A34" s="144" t="s">
        <v>219</v>
      </c>
      <c r="B34" s="78"/>
      <c r="C34" s="50" t="s">
        <v>220</v>
      </c>
      <c r="D34" s="51"/>
      <c r="E34" s="92">
        <v>524</v>
      </c>
      <c r="F34" s="142">
        <v>524</v>
      </c>
      <c r="G34" s="145">
        <f t="shared" si="0"/>
        <v>1</v>
      </c>
    </row>
    <row r="35" spans="1:7" ht="12.75">
      <c r="A35" s="183" t="s">
        <v>221</v>
      </c>
      <c r="B35" s="85"/>
      <c r="C35" s="86" t="s">
        <v>222</v>
      </c>
      <c r="D35" s="87"/>
      <c r="E35" s="93">
        <v>62</v>
      </c>
      <c r="F35" s="143">
        <v>62</v>
      </c>
      <c r="G35" s="145">
        <f t="shared" si="0"/>
        <v>1</v>
      </c>
    </row>
    <row r="36" spans="1:7" ht="12.75">
      <c r="A36" s="144" t="s">
        <v>223</v>
      </c>
      <c r="B36" s="102"/>
      <c r="C36" s="103" t="s">
        <v>224</v>
      </c>
      <c r="D36" s="102"/>
      <c r="E36" s="74">
        <v>450</v>
      </c>
      <c r="F36" s="142">
        <v>450</v>
      </c>
      <c r="G36" s="145">
        <f t="shared" si="0"/>
        <v>1</v>
      </c>
    </row>
    <row r="37" spans="1:7" ht="12.75">
      <c r="A37" s="144" t="s">
        <v>225</v>
      </c>
      <c r="B37" s="102"/>
      <c r="C37" s="103" t="s">
        <v>269</v>
      </c>
      <c r="D37" s="102"/>
      <c r="E37" s="74"/>
      <c r="F37" s="142">
        <v>188</v>
      </c>
      <c r="G37" s="145"/>
    </row>
    <row r="38" spans="1:7" ht="12.75">
      <c r="A38" s="184" t="s">
        <v>225</v>
      </c>
      <c r="B38" s="88"/>
      <c r="C38" s="89" t="s">
        <v>11</v>
      </c>
      <c r="D38" s="89">
        <f>SUM(D12:D36)</f>
        <v>81850</v>
      </c>
      <c r="E38" s="94">
        <f>SUM(E12:E36)</f>
        <v>141542</v>
      </c>
      <c r="F38" s="94">
        <f>SUM(F12:F37)</f>
        <v>12659</v>
      </c>
      <c r="G38" s="119">
        <f t="shared" si="0"/>
        <v>0.08943635104774554</v>
      </c>
    </row>
    <row r="39" spans="1:6" ht="12.75">
      <c r="A39" s="79"/>
      <c r="B39" s="80"/>
      <c r="C39" s="80"/>
      <c r="D39" s="80"/>
      <c r="E39" s="80"/>
      <c r="F39" s="80"/>
    </row>
    <row r="40" spans="1:6" ht="12.75">
      <c r="A40" s="79"/>
      <c r="B40" s="80"/>
      <c r="C40" s="80"/>
      <c r="D40" s="80"/>
      <c r="E40" s="80"/>
      <c r="F40" s="80"/>
    </row>
    <row r="41" spans="1:6" ht="12.75">
      <c r="A41" s="79"/>
      <c r="B41" s="80"/>
      <c r="C41" s="80"/>
      <c r="D41" s="80"/>
      <c r="E41" s="80"/>
      <c r="F41" s="80"/>
    </row>
    <row r="42" spans="1:6" ht="12.75">
      <c r="A42" s="79"/>
      <c r="B42" s="80"/>
      <c r="C42" s="80"/>
      <c r="D42" s="80"/>
      <c r="E42" s="80"/>
      <c r="F42" s="80"/>
    </row>
    <row r="43" spans="1:6" ht="12.75">
      <c r="A43" s="79"/>
      <c r="B43" s="80"/>
      <c r="C43" s="80"/>
      <c r="D43" s="80"/>
      <c r="E43" s="80"/>
      <c r="F43" s="80"/>
    </row>
    <row r="44" spans="1:6" ht="12.75">
      <c r="A44" s="79"/>
      <c r="B44" s="80"/>
      <c r="C44" s="80"/>
      <c r="D44" s="80"/>
      <c r="E44" s="80"/>
      <c r="F44" s="80"/>
    </row>
    <row r="45" spans="1:6" s="52" customFormat="1" ht="12.75">
      <c r="A45" s="81"/>
      <c r="B45" s="82"/>
      <c r="C45" s="81"/>
      <c r="D45" s="81"/>
      <c r="E45" s="81"/>
      <c r="F45" s="81"/>
    </row>
    <row r="46" spans="1:6" ht="12.75">
      <c r="A46" s="79"/>
      <c r="B46" s="80"/>
      <c r="C46" s="80"/>
      <c r="D46" s="80"/>
      <c r="E46" s="80"/>
      <c r="F46" s="80"/>
    </row>
    <row r="47" spans="1:6" ht="12.75">
      <c r="A47" s="79"/>
      <c r="B47" s="80"/>
      <c r="C47" s="80"/>
      <c r="D47" s="80"/>
      <c r="E47" s="80"/>
      <c r="F47" s="80"/>
    </row>
    <row r="48" spans="1:6" ht="12.75">
      <c r="A48" s="79"/>
      <c r="B48" s="80"/>
      <c r="C48" s="80"/>
      <c r="D48" s="80"/>
      <c r="E48" s="80"/>
      <c r="F48" s="80"/>
    </row>
    <row r="49" spans="1:6" ht="12.75">
      <c r="A49" s="79"/>
      <c r="B49" s="80"/>
      <c r="C49" s="80"/>
      <c r="D49" s="80"/>
      <c r="E49" s="80"/>
      <c r="F49" s="80"/>
    </row>
    <row r="50" spans="1:6" ht="12.75">
      <c r="A50" s="79"/>
      <c r="B50" s="80"/>
      <c r="C50" s="80"/>
      <c r="D50" s="80"/>
      <c r="E50" s="80"/>
      <c r="F50" s="80"/>
    </row>
    <row r="51" spans="1:6" ht="12.75">
      <c r="A51" s="79"/>
      <c r="B51" s="80"/>
      <c r="C51" s="80"/>
      <c r="D51" s="80"/>
      <c r="E51" s="80"/>
      <c r="F51" s="80"/>
    </row>
    <row r="52" spans="1:6" ht="12.75">
      <c r="A52" s="79"/>
      <c r="B52" s="80"/>
      <c r="C52" s="80"/>
      <c r="D52" s="80"/>
      <c r="E52" s="80"/>
      <c r="F52" s="80"/>
    </row>
    <row r="53" spans="1:6" ht="12.75">
      <c r="A53" s="79"/>
      <c r="B53" s="80"/>
      <c r="C53" s="80"/>
      <c r="D53" s="80"/>
      <c r="E53" s="80"/>
      <c r="F53" s="80"/>
    </row>
    <row r="54" spans="1:6" ht="12.75">
      <c r="A54" s="83"/>
      <c r="B54" s="84"/>
      <c r="C54" s="84"/>
      <c r="D54" s="84"/>
      <c r="E54" s="84"/>
      <c r="F54" s="84"/>
    </row>
  </sheetData>
  <sheetProtection selectLockedCells="1" selectUnlockedCells="1"/>
  <mergeCells count="10">
    <mergeCell ref="A4:G4"/>
    <mergeCell ref="A5:G5"/>
    <mergeCell ref="A2:G2"/>
    <mergeCell ref="A1:G1"/>
    <mergeCell ref="G8:G9"/>
    <mergeCell ref="F8:F9"/>
    <mergeCell ref="A8:B10"/>
    <mergeCell ref="C8:C9"/>
    <mergeCell ref="D8:D9"/>
    <mergeCell ref="E8:E9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35.00390625" style="0" customWidth="1"/>
    <col min="4" max="4" width="11.421875" style="0" customWidth="1"/>
    <col min="5" max="5" width="11.00390625" style="0" customWidth="1"/>
    <col min="6" max="6" width="10.8515625" style="0" customWidth="1"/>
    <col min="7" max="7" width="10.140625" style="0" customWidth="1"/>
  </cols>
  <sheetData>
    <row r="1" spans="1:7" ht="12.75">
      <c r="A1" s="233" t="s">
        <v>260</v>
      </c>
      <c r="B1" s="233"/>
      <c r="C1" s="233"/>
      <c r="D1" s="233"/>
      <c r="E1" s="233"/>
      <c r="F1" s="233"/>
      <c r="G1" s="233"/>
    </row>
    <row r="2" spans="1:7" ht="12.75">
      <c r="A2" s="233"/>
      <c r="B2" s="233"/>
      <c r="C2" s="233"/>
      <c r="D2" s="233"/>
      <c r="E2" s="233"/>
      <c r="F2" s="233"/>
      <c r="G2" s="233"/>
    </row>
    <row r="3" spans="1:7" ht="12.75">
      <c r="A3" s="208"/>
      <c r="B3" s="208"/>
      <c r="C3" s="208"/>
      <c r="D3" s="208"/>
      <c r="E3" s="208"/>
      <c r="F3" s="208"/>
      <c r="G3" s="208"/>
    </row>
    <row r="4" spans="1:7" ht="12.75">
      <c r="A4" s="232" t="s">
        <v>0</v>
      </c>
      <c r="B4" s="232"/>
      <c r="C4" s="232"/>
      <c r="D4" s="232"/>
      <c r="E4" s="232"/>
      <c r="F4" s="232"/>
      <c r="G4" s="232"/>
    </row>
    <row r="5" spans="1:7" ht="12.75">
      <c r="A5" s="232" t="s">
        <v>261</v>
      </c>
      <c r="B5" s="232"/>
      <c r="C5" s="232"/>
      <c r="D5" s="232"/>
      <c r="E5" s="232"/>
      <c r="F5" s="232"/>
      <c r="G5" s="232"/>
    </row>
    <row r="7" ht="12.75">
      <c r="F7" t="s">
        <v>278</v>
      </c>
    </row>
    <row r="8" spans="1:7" ht="24.75" customHeight="1">
      <c r="A8" s="237" t="s">
        <v>3</v>
      </c>
      <c r="B8" s="238"/>
      <c r="C8" s="243" t="s">
        <v>226</v>
      </c>
      <c r="D8" s="234" t="s">
        <v>227</v>
      </c>
      <c r="E8" s="230" t="s">
        <v>186</v>
      </c>
      <c r="F8" s="235" t="s">
        <v>187</v>
      </c>
      <c r="G8" s="234" t="s">
        <v>273</v>
      </c>
    </row>
    <row r="9" spans="1:7" ht="24.75" customHeight="1">
      <c r="A9" s="239"/>
      <c r="B9" s="240"/>
      <c r="C9" s="243"/>
      <c r="D9" s="234"/>
      <c r="E9" s="231"/>
      <c r="F9" s="236"/>
      <c r="G9" s="234"/>
    </row>
    <row r="10" spans="1:7" ht="12.75">
      <c r="A10" s="241"/>
      <c r="B10" s="242"/>
      <c r="C10" s="95" t="s">
        <v>191</v>
      </c>
      <c r="D10" s="96" t="s">
        <v>192</v>
      </c>
      <c r="E10" s="90" t="s">
        <v>275</v>
      </c>
      <c r="F10" s="146" t="s">
        <v>268</v>
      </c>
      <c r="G10" s="146" t="s">
        <v>274</v>
      </c>
    </row>
    <row r="11" spans="1:7" ht="12.75">
      <c r="A11" s="146" t="s">
        <v>50</v>
      </c>
      <c r="B11" s="97" t="s">
        <v>12</v>
      </c>
      <c r="C11" s="97" t="s">
        <v>39</v>
      </c>
      <c r="D11" s="57"/>
      <c r="E11" s="91"/>
      <c r="F11" s="57"/>
      <c r="G11" s="57"/>
    </row>
    <row r="12" spans="1:7" ht="12.75">
      <c r="A12" s="146" t="s">
        <v>52</v>
      </c>
      <c r="B12" s="97" t="s">
        <v>50</v>
      </c>
      <c r="C12" s="97" t="s">
        <v>226</v>
      </c>
      <c r="D12" s="57"/>
      <c r="E12" s="92"/>
      <c r="F12" s="57"/>
      <c r="G12" s="57"/>
    </row>
    <row r="13" spans="1:7" ht="12.75">
      <c r="A13" s="146" t="s">
        <v>79</v>
      </c>
      <c r="B13" s="57"/>
      <c r="C13" s="57" t="s">
        <v>228</v>
      </c>
      <c r="D13" s="57">
        <v>880</v>
      </c>
      <c r="E13" s="57">
        <v>955</v>
      </c>
      <c r="F13" s="57">
        <v>0</v>
      </c>
      <c r="G13" s="117">
        <f>(F13/E13)</f>
        <v>0</v>
      </c>
    </row>
    <row r="14" spans="1:7" ht="12.75">
      <c r="A14" s="146" t="s">
        <v>81</v>
      </c>
      <c r="B14" s="57"/>
      <c r="C14" s="57" t="s">
        <v>229</v>
      </c>
      <c r="D14" s="57">
        <v>860</v>
      </c>
      <c r="E14" s="57">
        <v>860</v>
      </c>
      <c r="F14" s="57">
        <v>504</v>
      </c>
      <c r="G14" s="117">
        <f aca="true" t="shared" si="0" ref="G14:G43">(F14/E14)</f>
        <v>0.586046511627907</v>
      </c>
    </row>
    <row r="15" spans="1:7" ht="12.75">
      <c r="A15" s="146" t="s">
        <v>93</v>
      </c>
      <c r="B15" s="57"/>
      <c r="C15" s="57" t="s">
        <v>230</v>
      </c>
      <c r="D15" s="98">
        <v>1700</v>
      </c>
      <c r="E15" s="98">
        <v>1700</v>
      </c>
      <c r="F15" s="98">
        <v>743</v>
      </c>
      <c r="G15" s="117">
        <f t="shared" si="0"/>
        <v>0.4370588235294118</v>
      </c>
    </row>
    <row r="16" spans="1:7" ht="12.75">
      <c r="A16" s="146" t="s">
        <v>133</v>
      </c>
      <c r="B16" s="57"/>
      <c r="C16" s="57" t="s">
        <v>231</v>
      </c>
      <c r="D16" s="98">
        <v>1700</v>
      </c>
      <c r="E16" s="98">
        <v>1700</v>
      </c>
      <c r="F16" s="98">
        <v>850</v>
      </c>
      <c r="G16" s="117">
        <f t="shared" si="0"/>
        <v>0.5</v>
      </c>
    </row>
    <row r="17" spans="1:7" ht="12.75">
      <c r="A17" s="185" t="s">
        <v>135</v>
      </c>
      <c r="B17" s="100"/>
      <c r="C17" s="99" t="s">
        <v>11</v>
      </c>
      <c r="D17" s="101">
        <f>SUM(D13:D16)</f>
        <v>5140</v>
      </c>
      <c r="E17" s="101">
        <f>SUM(E13:E16)</f>
        <v>5215</v>
      </c>
      <c r="F17" s="101">
        <f>SUM(F13:F16)</f>
        <v>2097</v>
      </c>
      <c r="G17" s="119">
        <f t="shared" si="0"/>
        <v>0.40210930009587725</v>
      </c>
    </row>
    <row r="18" spans="1:7" ht="12.75">
      <c r="A18" s="146" t="s">
        <v>137</v>
      </c>
      <c r="B18" s="57"/>
      <c r="C18" s="57"/>
      <c r="D18" s="57"/>
      <c r="E18" s="57"/>
      <c r="F18" s="57"/>
      <c r="G18" s="117"/>
    </row>
    <row r="19" spans="1:7" ht="12.75">
      <c r="A19" s="146" t="s">
        <v>139</v>
      </c>
      <c r="B19" s="97" t="s">
        <v>52</v>
      </c>
      <c r="C19" s="97" t="s">
        <v>232</v>
      </c>
      <c r="D19" s="57"/>
      <c r="E19" s="57"/>
      <c r="F19" s="57"/>
      <c r="G19" s="117"/>
    </row>
    <row r="20" spans="1:7" ht="12.75">
      <c r="A20" s="146" t="s">
        <v>141</v>
      </c>
      <c r="B20" s="57"/>
      <c r="C20" s="57" t="s">
        <v>233</v>
      </c>
      <c r="D20" s="98">
        <v>3500</v>
      </c>
      <c r="E20" s="98">
        <v>3500</v>
      </c>
      <c r="F20" s="98">
        <v>2194</v>
      </c>
      <c r="G20" s="117">
        <f t="shared" si="0"/>
        <v>0.6268571428571429</v>
      </c>
    </row>
    <row r="21" spans="1:7" ht="12.75">
      <c r="A21" s="146" t="s">
        <v>143</v>
      </c>
      <c r="B21" s="57"/>
      <c r="C21" s="57" t="s">
        <v>234</v>
      </c>
      <c r="D21" s="98">
        <v>4550</v>
      </c>
      <c r="E21" s="98">
        <v>4550</v>
      </c>
      <c r="F21" s="98">
        <v>471</v>
      </c>
      <c r="G21" s="117">
        <f t="shared" si="0"/>
        <v>0.10351648351648352</v>
      </c>
    </row>
    <row r="22" spans="1:7" ht="12.75">
      <c r="A22" s="146" t="s">
        <v>145</v>
      </c>
      <c r="B22" s="57"/>
      <c r="C22" s="57" t="s">
        <v>235</v>
      </c>
      <c r="D22" s="57">
        <v>150</v>
      </c>
      <c r="E22" s="57">
        <v>150</v>
      </c>
      <c r="F22" s="57">
        <v>0</v>
      </c>
      <c r="G22" s="117">
        <f t="shared" si="0"/>
        <v>0</v>
      </c>
    </row>
    <row r="23" spans="1:7" ht="12.75">
      <c r="A23" s="146" t="s">
        <v>146</v>
      </c>
      <c r="B23" s="57"/>
      <c r="C23" s="57" t="s">
        <v>236</v>
      </c>
      <c r="D23" s="57">
        <v>500</v>
      </c>
      <c r="E23" s="57">
        <v>500</v>
      </c>
      <c r="F23" s="57">
        <v>88</v>
      </c>
      <c r="G23" s="117">
        <f t="shared" si="0"/>
        <v>0.176</v>
      </c>
    </row>
    <row r="24" spans="1:7" ht="12.75">
      <c r="A24" s="146" t="s">
        <v>148</v>
      </c>
      <c r="B24" s="57"/>
      <c r="C24" s="57" t="s">
        <v>237</v>
      </c>
      <c r="D24" s="57">
        <v>100</v>
      </c>
      <c r="E24" s="57">
        <v>100</v>
      </c>
      <c r="F24" s="57">
        <v>60</v>
      </c>
      <c r="G24" s="117">
        <f t="shared" si="0"/>
        <v>0.6</v>
      </c>
    </row>
    <row r="25" spans="1:7" ht="12.75">
      <c r="A25" s="146" t="s">
        <v>150</v>
      </c>
      <c r="B25" s="57"/>
      <c r="C25" s="57" t="s">
        <v>238</v>
      </c>
      <c r="D25" s="98">
        <v>1700</v>
      </c>
      <c r="E25" s="98">
        <v>1700</v>
      </c>
      <c r="F25" s="98">
        <v>850</v>
      </c>
      <c r="G25" s="117">
        <f t="shared" si="0"/>
        <v>0.5</v>
      </c>
    </row>
    <row r="26" spans="1:7" ht="12.75">
      <c r="A26" s="146" t="s">
        <v>152</v>
      </c>
      <c r="B26" s="57"/>
      <c r="C26" s="57" t="s">
        <v>239</v>
      </c>
      <c r="D26" s="57">
        <v>150</v>
      </c>
      <c r="E26" s="57">
        <v>150</v>
      </c>
      <c r="F26" s="57">
        <v>0</v>
      </c>
      <c r="G26" s="117">
        <f t="shared" si="0"/>
        <v>0</v>
      </c>
    </row>
    <row r="27" spans="1:7" ht="12.75">
      <c r="A27" s="146" t="s">
        <v>154</v>
      </c>
      <c r="B27" s="57"/>
      <c r="C27" s="57" t="s">
        <v>240</v>
      </c>
      <c r="D27" s="57">
        <v>100</v>
      </c>
      <c r="E27" s="57">
        <v>100</v>
      </c>
      <c r="F27" s="57">
        <v>0</v>
      </c>
      <c r="G27" s="117">
        <f t="shared" si="0"/>
        <v>0</v>
      </c>
    </row>
    <row r="28" spans="1:7" ht="12.75">
      <c r="A28" s="146" t="s">
        <v>156</v>
      </c>
      <c r="B28" s="57"/>
      <c r="C28" s="57" t="s">
        <v>241</v>
      </c>
      <c r="D28" s="57">
        <v>80</v>
      </c>
      <c r="E28" s="57">
        <v>80</v>
      </c>
      <c r="F28" s="57">
        <v>80</v>
      </c>
      <c r="G28" s="117">
        <f t="shared" si="0"/>
        <v>1</v>
      </c>
    </row>
    <row r="29" spans="1:7" ht="12.75">
      <c r="A29" s="146" t="s">
        <v>158</v>
      </c>
      <c r="B29" s="57"/>
      <c r="C29" s="57" t="s">
        <v>242</v>
      </c>
      <c r="D29" s="57">
        <v>200</v>
      </c>
      <c r="E29" s="57">
        <v>200</v>
      </c>
      <c r="F29" s="57">
        <v>75</v>
      </c>
      <c r="G29" s="117">
        <f t="shared" si="0"/>
        <v>0.375</v>
      </c>
    </row>
    <row r="30" spans="1:7" ht="12.75">
      <c r="A30" s="146" t="s">
        <v>211</v>
      </c>
      <c r="B30" s="57"/>
      <c r="C30" s="57" t="s">
        <v>243</v>
      </c>
      <c r="D30" s="57">
        <v>300</v>
      </c>
      <c r="E30" s="57">
        <v>300</v>
      </c>
      <c r="F30" s="57">
        <v>0</v>
      </c>
      <c r="G30" s="117">
        <f t="shared" si="0"/>
        <v>0</v>
      </c>
    </row>
    <row r="31" spans="1:7" ht="12.75">
      <c r="A31" s="146" t="s">
        <v>213</v>
      </c>
      <c r="B31" s="57"/>
      <c r="C31" s="57" t="s">
        <v>244</v>
      </c>
      <c r="D31" s="57">
        <v>30</v>
      </c>
      <c r="E31" s="57">
        <v>30</v>
      </c>
      <c r="F31" s="57">
        <v>30</v>
      </c>
      <c r="G31" s="117">
        <f t="shared" si="0"/>
        <v>1</v>
      </c>
    </row>
    <row r="32" spans="1:7" ht="12.75">
      <c r="A32" s="146" t="s">
        <v>215</v>
      </c>
      <c r="B32" s="57"/>
      <c r="C32" s="57" t="s">
        <v>245</v>
      </c>
      <c r="D32" s="57">
        <v>500</v>
      </c>
      <c r="E32" s="57">
        <v>500</v>
      </c>
      <c r="F32" s="57">
        <v>180</v>
      </c>
      <c r="G32" s="117">
        <f t="shared" si="0"/>
        <v>0.36</v>
      </c>
    </row>
    <row r="33" spans="1:7" ht="12.75">
      <c r="A33" s="185" t="s">
        <v>217</v>
      </c>
      <c r="B33" s="99"/>
      <c r="C33" s="99" t="s">
        <v>11</v>
      </c>
      <c r="D33" s="101">
        <f>SUM(D20:D32)</f>
        <v>11860</v>
      </c>
      <c r="E33" s="101">
        <f>SUM(E20:E32)</f>
        <v>11860</v>
      </c>
      <c r="F33" s="101">
        <f>SUM(F20:F32)</f>
        <v>4028</v>
      </c>
      <c r="G33" s="119">
        <f t="shared" si="0"/>
        <v>0.33962900505902194</v>
      </c>
    </row>
    <row r="34" spans="1:7" ht="12.75">
      <c r="A34" s="185" t="s">
        <v>219</v>
      </c>
      <c r="B34" s="99"/>
      <c r="C34" s="99" t="s">
        <v>246</v>
      </c>
      <c r="D34" s="101">
        <f>SUM(D33+D17)</f>
        <v>17000</v>
      </c>
      <c r="E34" s="101">
        <f>SUM(E33+E17)</f>
        <v>17075</v>
      </c>
      <c r="F34" s="101">
        <f>SUM(F33+F17)</f>
        <v>6125</v>
      </c>
      <c r="G34" s="119">
        <f t="shared" si="0"/>
        <v>0.35871156661786235</v>
      </c>
    </row>
    <row r="35" spans="1:7" ht="12.75">
      <c r="A35" s="146" t="s">
        <v>221</v>
      </c>
      <c r="B35" s="57"/>
      <c r="C35" s="57"/>
      <c r="D35" s="57"/>
      <c r="E35" s="57"/>
      <c r="F35" s="57"/>
      <c r="G35" s="117"/>
    </row>
    <row r="36" spans="1:7" ht="12.75">
      <c r="A36" s="146" t="s">
        <v>223</v>
      </c>
      <c r="B36" s="97" t="s">
        <v>19</v>
      </c>
      <c r="C36" s="97" t="s">
        <v>247</v>
      </c>
      <c r="D36" s="57"/>
      <c r="E36" s="57"/>
      <c r="F36" s="57"/>
      <c r="G36" s="117"/>
    </row>
    <row r="37" spans="1:7" ht="12.75">
      <c r="A37" s="146" t="s">
        <v>225</v>
      </c>
      <c r="B37" s="57"/>
      <c r="C37" s="57" t="s">
        <v>248</v>
      </c>
      <c r="D37" s="57">
        <v>215</v>
      </c>
      <c r="E37" s="57">
        <v>215</v>
      </c>
      <c r="F37" s="57">
        <v>227</v>
      </c>
      <c r="G37" s="117">
        <f t="shared" si="0"/>
        <v>1.0558139534883721</v>
      </c>
    </row>
    <row r="38" spans="1:7" ht="12.75">
      <c r="A38" s="146" t="s">
        <v>249</v>
      </c>
      <c r="B38" s="57"/>
      <c r="C38" s="57" t="s">
        <v>250</v>
      </c>
      <c r="D38" s="98">
        <v>2000</v>
      </c>
      <c r="E38" s="98">
        <v>2000</v>
      </c>
      <c r="F38" s="98">
        <v>0</v>
      </c>
      <c r="G38" s="117">
        <f t="shared" si="0"/>
        <v>0</v>
      </c>
    </row>
    <row r="39" spans="1:7" ht="12.75">
      <c r="A39" s="146" t="s">
        <v>251</v>
      </c>
      <c r="B39" s="57"/>
      <c r="C39" s="57" t="s">
        <v>252</v>
      </c>
      <c r="D39" s="98">
        <v>1090</v>
      </c>
      <c r="E39" s="98">
        <v>1090</v>
      </c>
      <c r="F39" s="98">
        <v>1090</v>
      </c>
      <c r="G39" s="117">
        <f t="shared" si="0"/>
        <v>1</v>
      </c>
    </row>
    <row r="40" spans="1:7" ht="12.75">
      <c r="A40" s="146" t="s">
        <v>253</v>
      </c>
      <c r="B40" s="57"/>
      <c r="C40" s="57" t="s">
        <v>254</v>
      </c>
      <c r="D40" s="57"/>
      <c r="E40" s="57">
        <v>196</v>
      </c>
      <c r="F40" s="57">
        <v>196</v>
      </c>
      <c r="G40" s="117">
        <f t="shared" si="0"/>
        <v>1</v>
      </c>
    </row>
    <row r="41" spans="1:7" ht="12.75">
      <c r="A41" s="146" t="s">
        <v>255</v>
      </c>
      <c r="B41" s="57"/>
      <c r="C41" s="57" t="s">
        <v>256</v>
      </c>
      <c r="D41" s="57">
        <v>600</v>
      </c>
      <c r="E41" s="57">
        <v>600</v>
      </c>
      <c r="F41" s="57">
        <v>0</v>
      </c>
      <c r="G41" s="117">
        <f t="shared" si="0"/>
        <v>0</v>
      </c>
    </row>
    <row r="42" spans="1:7" ht="12.75">
      <c r="A42" s="146" t="s">
        <v>257</v>
      </c>
      <c r="B42" s="57"/>
      <c r="C42" s="57" t="s">
        <v>258</v>
      </c>
      <c r="D42" s="98">
        <v>1566</v>
      </c>
      <c r="E42" s="98">
        <v>1566</v>
      </c>
      <c r="F42" s="98">
        <v>0</v>
      </c>
      <c r="G42" s="117">
        <f t="shared" si="0"/>
        <v>0</v>
      </c>
    </row>
    <row r="43" spans="1:7" ht="12.75">
      <c r="A43" s="185" t="s">
        <v>259</v>
      </c>
      <c r="B43" s="100"/>
      <c r="C43" s="99" t="s">
        <v>11</v>
      </c>
      <c r="D43" s="101">
        <f>SUM(D37:D42)</f>
        <v>5471</v>
      </c>
      <c r="E43" s="101">
        <f>SUM(E37:E42)</f>
        <v>5667</v>
      </c>
      <c r="F43" s="101">
        <f>SUM(F37:F42)</f>
        <v>1513</v>
      </c>
      <c r="G43" s="119">
        <f t="shared" si="0"/>
        <v>0.26698429504146814</v>
      </c>
    </row>
  </sheetData>
  <sheetProtection/>
  <mergeCells count="10">
    <mergeCell ref="A4:G4"/>
    <mergeCell ref="A1:G1"/>
    <mergeCell ref="A2:G2"/>
    <mergeCell ref="A5:G5"/>
    <mergeCell ref="G8:G9"/>
    <mergeCell ref="F8:F9"/>
    <mergeCell ref="A8:B10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 RÉVFÜLÖP</cp:lastModifiedBy>
  <cp:lastPrinted>2010-08-25T13:43:33Z</cp:lastPrinted>
  <dcterms:created xsi:type="dcterms:W3CDTF">2010-02-03T07:25:26Z</dcterms:created>
  <dcterms:modified xsi:type="dcterms:W3CDTF">2010-08-26T11:38:42Z</dcterms:modified>
  <cp:category/>
  <cp:version/>
  <cp:contentType/>
  <cp:contentStatus/>
</cp:coreProperties>
</file>