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7" activeTab="5"/>
  </bookViews>
  <sheets>
    <sheet name="KV 1 mell" sheetId="1" r:id="rId1"/>
    <sheet name="KV 2 mell" sheetId="2" r:id="rId2"/>
    <sheet name="KV 3 mell" sheetId="3" r:id="rId3"/>
    <sheet name="KV 4 mell" sheetId="4" r:id="rId4"/>
    <sheet name="Kv 5 mell" sheetId="5" r:id="rId5"/>
    <sheet name="Munka1" sheetId="6" r:id="rId6"/>
  </sheets>
  <definedNames/>
  <calcPr fullCalcOnLoad="1"/>
</workbook>
</file>

<file path=xl/sharedStrings.xml><?xml version="1.0" encoding="utf-8"?>
<sst xmlns="http://schemas.openxmlformats.org/spreadsheetml/2006/main" count="770" uniqueCount="356">
  <si>
    <t>1.melléklet</t>
  </si>
  <si>
    <t>Révfülöp Nagyközség Önkormányzata</t>
  </si>
  <si>
    <t xml:space="preserve"> 2011. évi bevételi és kiadási előirányzatainak főösszesítője</t>
  </si>
  <si>
    <t xml:space="preserve">                                                                                                                                                                 </t>
  </si>
  <si>
    <t>Ezer Ft</t>
  </si>
  <si>
    <t>Sor szám</t>
  </si>
  <si>
    <t>Bevételek</t>
  </si>
  <si>
    <t>2011.évi eredeti előirányzat</t>
  </si>
  <si>
    <t>2011.évi módosított előirányzat</t>
  </si>
  <si>
    <t>Teljesítés 2011.06.30.</t>
  </si>
  <si>
    <t>A</t>
  </si>
  <si>
    <t>D</t>
  </si>
  <si>
    <t>1.</t>
  </si>
  <si>
    <t>I.</t>
  </si>
  <si>
    <t>Működési bevételek</t>
  </si>
  <si>
    <t>2.</t>
  </si>
  <si>
    <t>Hatósági jogkörhöz köthető működési bevételek</t>
  </si>
  <si>
    <t>3.</t>
  </si>
  <si>
    <t>Intézményi működéssel kapcsolatos bevételek</t>
  </si>
  <si>
    <t>4.</t>
  </si>
  <si>
    <t>Általános forgalmi adó</t>
  </si>
  <si>
    <t>5.</t>
  </si>
  <si>
    <t>Kamat bevételek</t>
  </si>
  <si>
    <t>6.</t>
  </si>
  <si>
    <t>Összesen</t>
  </si>
  <si>
    <t>7.</t>
  </si>
  <si>
    <t>II.</t>
  </si>
  <si>
    <t>Önkormányzat sajátos működési bevételei</t>
  </si>
  <si>
    <t>8.</t>
  </si>
  <si>
    <t>Helyi adók</t>
  </si>
  <si>
    <t>9.</t>
  </si>
  <si>
    <t>Átengedett központi adók</t>
  </si>
  <si>
    <t>10.</t>
  </si>
  <si>
    <t>Talajterhelési díj</t>
  </si>
  <si>
    <t>11.</t>
  </si>
  <si>
    <t>Egyéb sajátos bevétel</t>
  </si>
  <si>
    <t>12.</t>
  </si>
  <si>
    <t>Bírság, pótlék</t>
  </si>
  <si>
    <t>13.</t>
  </si>
  <si>
    <t>14.</t>
  </si>
  <si>
    <t>III.</t>
  </si>
  <si>
    <t>Támogatások</t>
  </si>
  <si>
    <t>15.</t>
  </si>
  <si>
    <t>IV.</t>
  </si>
  <si>
    <t>Felhalmozási és tőke jellegű bevételek</t>
  </si>
  <si>
    <t>16.</t>
  </si>
  <si>
    <t>V.</t>
  </si>
  <si>
    <t>Véglegesen átvett pénzeszközök</t>
  </si>
  <si>
    <t>17.</t>
  </si>
  <si>
    <t>Működési célú pénzeszköz átvétel</t>
  </si>
  <si>
    <t>18.</t>
  </si>
  <si>
    <t>Felhalmozási célú pénzeszköz átvétel</t>
  </si>
  <si>
    <t>19.</t>
  </si>
  <si>
    <t>20.</t>
  </si>
  <si>
    <t>VI.</t>
  </si>
  <si>
    <t xml:space="preserve">  Hitel felvétel fejlesztési célra</t>
  </si>
  <si>
    <t>21.</t>
  </si>
  <si>
    <t>VII.</t>
  </si>
  <si>
    <t xml:space="preserve">  Pénzmaradvány</t>
  </si>
  <si>
    <t>22.</t>
  </si>
  <si>
    <t>VIII.</t>
  </si>
  <si>
    <t>Előző évi költségvetési elszámolás</t>
  </si>
  <si>
    <t>23.</t>
  </si>
  <si>
    <t>Bevételek össszesen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</si>
  <si>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</si>
  <si>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</si>
  <si>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</si>
  <si>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</si>
  <si>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</si>
  <si>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</si>
  <si>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</si>
  <si>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</si>
  <si>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</si>
  <si>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</si>
  <si>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Egyéb értékpapír vásárlás</t>
  </si>
  <si>
    <t>Egyéb értékpapír visszaváltás</t>
  </si>
  <si>
    <t>Kiadások összesen</t>
  </si>
  <si>
    <t>2.melléklet</t>
  </si>
  <si>
    <t xml:space="preserve">Révfülöp Nagyközség Önkormányzata és költségvetési szervei </t>
  </si>
  <si>
    <t>2011. évi bevételi előirányzatai forrásonként</t>
  </si>
  <si>
    <t>Bírságból származó bevétel</t>
  </si>
  <si>
    <t>Óvodai intézményi ellátási díj bevétel</t>
  </si>
  <si>
    <t>Óvodai alkalmazottak étkezés térítése</t>
  </si>
  <si>
    <t>Áfa bevétel</t>
  </si>
  <si>
    <t>Óvoda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</si>
  <si>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</si>
  <si>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</si>
  <si>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</si>
  <si>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</si>
  <si>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Iskola bevétele összesen</t>
  </si>
  <si>
    <t>Szociális étkezés bevétele</t>
  </si>
  <si>
    <t>Szociális étkezés bevétele összesen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</si>
  <si>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</si>
  <si>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</si>
  <si>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</si>
  <si>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</si>
  <si>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</si>
  <si>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Strand bevétel</t>
  </si>
  <si>
    <t>24.</t>
  </si>
  <si>
    <t>Kilátó bevétele</t>
  </si>
  <si>
    <t>25.</t>
  </si>
  <si>
    <t>Nyilvános Wc bevétele</t>
  </si>
  <si>
    <t>26.</t>
  </si>
  <si>
    <t>Kábel Tv üzemeltetés bevétele</t>
  </si>
  <si>
    <t>27.</t>
  </si>
  <si>
    <t>Helyi támogatás visszafizetése</t>
  </si>
  <si>
    <t>28.</t>
  </si>
  <si>
    <t>Helyiségek,  eszközök bérbeadása</t>
  </si>
  <si>
    <t>29.</t>
  </si>
  <si>
    <t>Továbbszámlázott szolgáltatások</t>
  </si>
  <si>
    <t>30.</t>
  </si>
  <si>
    <t>Egyéb bevétel</t>
  </si>
  <si>
    <t>31.</t>
  </si>
  <si>
    <t>32.</t>
  </si>
  <si>
    <t xml:space="preserve">Szakfeladatok bevétele összesen </t>
  </si>
  <si>
    <t>33.</t>
  </si>
  <si>
    <t>Intézményi működési bevételek összesen</t>
  </si>
  <si>
    <t>34.</t>
  </si>
  <si>
    <t>Általános forgalmi adó összesen</t>
  </si>
  <si>
    <t>35.</t>
  </si>
  <si>
    <t>Kamat bevétel</t>
  </si>
  <si>
    <t>36.</t>
  </si>
  <si>
    <t>Működési bevételek összesen</t>
  </si>
  <si>
    <t>37.</t>
  </si>
  <si>
    <t>Önkormányzatok sajátos működési bevételei</t>
  </si>
  <si>
    <t>38.</t>
  </si>
  <si>
    <t>39.</t>
  </si>
  <si>
    <t>Építményadó</t>
  </si>
  <si>
    <t>40.</t>
  </si>
  <si>
    <t>Telekadó</t>
  </si>
  <si>
    <t>41.</t>
  </si>
  <si>
    <t>Idegenforgalmi adó</t>
  </si>
  <si>
    <t>42.</t>
  </si>
  <si>
    <t>Iparűzési adó</t>
  </si>
  <si>
    <t>43.</t>
  </si>
  <si>
    <t>44.</t>
  </si>
  <si>
    <t>45.</t>
  </si>
  <si>
    <t>Személyi jövedelemadó  8%-a</t>
  </si>
  <si>
    <t>46.</t>
  </si>
  <si>
    <t>Jövedelem különbség jogcímen</t>
  </si>
  <si>
    <t>47.</t>
  </si>
  <si>
    <t>Gépjármű adó</t>
  </si>
  <si>
    <t>48.</t>
  </si>
  <si>
    <t>49.</t>
  </si>
  <si>
    <t>50.</t>
  </si>
  <si>
    <t>51.</t>
  </si>
  <si>
    <t>Önkormányzati lakások lakbére</t>
  </si>
  <si>
    <t>52.</t>
  </si>
  <si>
    <t>Birság, pótlék</t>
  </si>
  <si>
    <t>53.</t>
  </si>
  <si>
    <t>Önk.sajátos műk.bevételei összesen</t>
  </si>
  <si>
    <t>54.</t>
  </si>
  <si>
    <t>55.</t>
  </si>
  <si>
    <t>Normatív támogatások</t>
  </si>
  <si>
    <t>56.</t>
  </si>
  <si>
    <t>Normatív kötött támogatások</t>
  </si>
  <si>
    <t>57.</t>
  </si>
  <si>
    <t>Központosított támogatások</t>
  </si>
  <si>
    <t>58.</t>
  </si>
  <si>
    <t>Egyéb központi támogatás</t>
  </si>
  <si>
    <t>59.</t>
  </si>
  <si>
    <t>60.</t>
  </si>
  <si>
    <t>61.</t>
  </si>
  <si>
    <t>Tárgyi eszközök , immateriális javak értékesítése</t>
  </si>
  <si>
    <t>64.</t>
  </si>
  <si>
    <t>65.</t>
  </si>
  <si>
    <t>Véglegesen átvett pénzeszköz</t>
  </si>
  <si>
    <t>66.</t>
  </si>
  <si>
    <t>67.</t>
  </si>
  <si>
    <t>Mozgáskorlátozottak támogatása</t>
  </si>
  <si>
    <t>68.</t>
  </si>
  <si>
    <t>OEP támogatás, védőnői szolgálat</t>
  </si>
  <si>
    <t>69.</t>
  </si>
  <si>
    <t>Iskola működéshez társközségek támogatása</t>
  </si>
  <si>
    <t>70.</t>
  </si>
  <si>
    <t>Óvoda működéshez társközségek támogatása</t>
  </si>
  <si>
    <t>71.</t>
  </si>
  <si>
    <t>Szoc.szolg.működéséhez társközségek tám.</t>
  </si>
  <si>
    <t>72.</t>
  </si>
  <si>
    <t>Kistérségi támogatás</t>
  </si>
  <si>
    <t>73.</t>
  </si>
  <si>
    <t>74.</t>
  </si>
  <si>
    <t>Munkaügyi központ támogatása</t>
  </si>
  <si>
    <t>75.</t>
  </si>
  <si>
    <t>Prémiumévek program támogatása</t>
  </si>
  <si>
    <t>76.</t>
  </si>
  <si>
    <t>Közcélu foglalkoztatás támogatása</t>
  </si>
  <si>
    <t>77.</t>
  </si>
  <si>
    <t>Közmunkaprogram előleg visszatérítés</t>
  </si>
  <si>
    <t>78.</t>
  </si>
  <si>
    <t>79.</t>
  </si>
  <si>
    <t>80.</t>
  </si>
  <si>
    <t>81.</t>
  </si>
  <si>
    <t>82.</t>
  </si>
  <si>
    <t>83.</t>
  </si>
  <si>
    <t>84.</t>
  </si>
  <si>
    <t>Szennyvízcsatorna érdekeltségi hozzájárulás</t>
  </si>
  <si>
    <t>85.</t>
  </si>
  <si>
    <t>86.</t>
  </si>
  <si>
    <t>KEOP komposztálási pályázat támogatása</t>
  </si>
  <si>
    <t>87.</t>
  </si>
  <si>
    <t>IKSZT kialakítás pályázati támogatása</t>
  </si>
  <si>
    <t>88.</t>
  </si>
  <si>
    <t>89.</t>
  </si>
  <si>
    <t>90.</t>
  </si>
  <si>
    <t>91.</t>
  </si>
  <si>
    <t>92.</t>
  </si>
  <si>
    <t>93.</t>
  </si>
  <si>
    <t>Rózsakert és játszótér felújitás támogatása</t>
  </si>
  <si>
    <t>94.</t>
  </si>
  <si>
    <t>95.</t>
  </si>
  <si>
    <t>Véglegesen átvett pénzeszköz összesen</t>
  </si>
  <si>
    <t>96.</t>
  </si>
  <si>
    <t>Hitel felvétel</t>
  </si>
  <si>
    <t>97.</t>
  </si>
  <si>
    <t>Hitel felvétel fejlesztési célra</t>
  </si>
  <si>
    <t>98.</t>
  </si>
  <si>
    <t>99.</t>
  </si>
  <si>
    <t>Pénzmaradvány</t>
  </si>
  <si>
    <t>100.</t>
  </si>
  <si>
    <t>101.</t>
  </si>
  <si>
    <t>102.</t>
  </si>
  <si>
    <t>103.</t>
  </si>
  <si>
    <t>Bevételek összesen</t>
  </si>
  <si>
    <t>3.melléklet</t>
  </si>
  <si>
    <t>Révfülöp Nagyközség Önkormányzata és költségvetési szervei</t>
  </si>
  <si>
    <t>2011. évi működési és fenntartási  kiadási előirányzatai  szakfeladatonként</t>
  </si>
  <si>
    <t>Szakfeladat</t>
  </si>
  <si>
    <t>Lét- szám</t>
  </si>
  <si>
    <t>B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</si>
  <si>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</si>
  <si>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</si>
  <si>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</si>
  <si>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</si>
  <si>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</si>
  <si>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</si>
  <si>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Vízkárelhárítás</t>
  </si>
  <si>
    <t>Város és község gazdálkodás</t>
  </si>
  <si>
    <t>Köztemető fenntartás</t>
  </si>
  <si>
    <t>Közvilágítás</t>
  </si>
  <si>
    <t>Háziorvosi alapellátás</t>
  </si>
  <si>
    <t>Fogorvosi alapellátás</t>
  </si>
  <si>
    <t>Család és nővédelmi eü.gondozás</t>
  </si>
  <si>
    <t>Közcélú foglalkoztatás</t>
  </si>
  <si>
    <t>Szennyvíz elvezetés és kezelés</t>
  </si>
  <si>
    <t>Közműv.könyvtári,múzeumi tevékenység</t>
  </si>
  <si>
    <t>Máshova nem sorolt sporttevékenység</t>
  </si>
  <si>
    <t>Fürdő és strand szolgáltatás</t>
  </si>
  <si>
    <t>Önkormányzat összesen</t>
  </si>
  <si>
    <t>Polgármesteri Hivatal</t>
  </si>
  <si>
    <t>Önkormányzati ig tevékenység</t>
  </si>
  <si>
    <t>62.</t>
  </si>
  <si>
    <t>63.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</si>
  <si>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</si>
  <si>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</si>
  <si>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</si>
  <si>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</si>
  <si>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</si>
  <si>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</si>
  <si>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</si>
  <si>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</si>
  <si>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</si>
  <si>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Általános iskolai oktatás összesen</t>
  </si>
  <si>
    <t xml:space="preserve">Szociális szolgálat  </t>
  </si>
  <si>
    <t>104.</t>
  </si>
  <si>
    <t>Házi segítségnyújtás</t>
  </si>
  <si>
    <t>105.</t>
  </si>
  <si>
    <t>106.</t>
  </si>
  <si>
    <t>107.</t>
  </si>
  <si>
    <t>108.</t>
  </si>
  <si>
    <t>Szociális étkeztetés</t>
  </si>
  <si>
    <t>109.</t>
  </si>
  <si>
    <t>110.</t>
  </si>
  <si>
    <r>
      <t>C</t>
    </r>
    <r>
      <rPr>
        <b/>
        <sz val="10"/>
        <rFont val="Arial"/>
        <family val="2"/>
      </rPr>
      <t>saládsegítés</t>
    </r>
  </si>
  <si>
    <t>111.</t>
  </si>
  <si>
    <t>112.</t>
  </si>
  <si>
    <t>113.</t>
  </si>
  <si>
    <t>114.</t>
  </si>
  <si>
    <t>Szociális szolgálat összesen</t>
  </si>
  <si>
    <t>115.</t>
  </si>
  <si>
    <t>116.</t>
  </si>
  <si>
    <t>117.</t>
  </si>
  <si>
    <t>118.</t>
  </si>
  <si>
    <t>119.</t>
  </si>
  <si>
    <t>120.</t>
  </si>
  <si>
    <t>121.</t>
  </si>
  <si>
    <t>122.</t>
  </si>
  <si>
    <t>Önkormányzat és intézményei összesen</t>
  </si>
  <si>
    <t>123.</t>
  </si>
  <si>
    <t>124.</t>
  </si>
  <si>
    <t>125.</t>
  </si>
  <si>
    <t xml:space="preserve">4.melléklet </t>
  </si>
  <si>
    <t>2011.évi felhalmozási kiadások előirányzata feladatonként</t>
  </si>
  <si>
    <t>Beruházás megnevezés</t>
  </si>
  <si>
    <t>C</t>
  </si>
  <si>
    <t>IV</t>
  </si>
  <si>
    <t>Közvilágítás fejlesztés,  lámpahely bővítés</t>
  </si>
  <si>
    <t xml:space="preserve">IKSZT épületének kialakítása </t>
  </si>
  <si>
    <t>Kilátóhoz vezető út lépcsősor kiépítése</t>
  </si>
  <si>
    <t>Petőfi u.- Platán u. támfal építés</t>
  </si>
  <si>
    <t>Szigeti strand sétaút kialakítás</t>
  </si>
  <si>
    <t>Szigeti strand régi öltőzőép. tető-, burkolat felújítás</t>
  </si>
  <si>
    <t>Polg.Hiv.épületének felújítása, akadályment.</t>
  </si>
  <si>
    <t>Fahíd (Császtai strand melletti) felújítása</t>
  </si>
  <si>
    <t>Csapadékvíz elvezetés tanulmányterve</t>
  </si>
  <si>
    <t>Halász u.közterületek egys.tanulmány terv</t>
  </si>
  <si>
    <t>Települési arculat, útjelző-,hirdető táblák felúj</t>
  </si>
  <si>
    <t>Császtai strand  felújítás  I.ütem</t>
  </si>
  <si>
    <t>Kommunális szállító jármű beszerzés</t>
  </si>
  <si>
    <t>Hivatalba gázkazán beszerzés</t>
  </si>
  <si>
    <t xml:space="preserve">Hivatalba telefonközpont </t>
  </si>
  <si>
    <t>Volt Édász épület tetőtér tervezés</t>
  </si>
  <si>
    <t>Lugas-köz útfelújítás</t>
  </si>
  <si>
    <t>5.melléklet</t>
  </si>
  <si>
    <t xml:space="preserve">2011. évi pénzeszköz átadásainak és egyéb támogatásainak előirányzata </t>
  </si>
  <si>
    <t>Pénzeszköz átadás</t>
  </si>
  <si>
    <t>Probio közmunkaprogram előleg</t>
  </si>
  <si>
    <t>Hétvégi orvosi ügylethez hozzájár.</t>
  </si>
  <si>
    <t>Háziorvosi szolgálat támogatása</t>
  </si>
  <si>
    <t>Fogászat támogatása</t>
  </si>
  <si>
    <t>Egyéb támogatások</t>
  </si>
  <si>
    <t>Rendszeres pénzbeli ellátás</t>
  </si>
  <si>
    <t>Eseti pénzbeli ellátás</t>
  </si>
  <si>
    <t>Nyugd. köztisztv. szoc.és kegy. tám.</t>
  </si>
  <si>
    <t>Pedagógiai szakszolg. tám.</t>
  </si>
  <si>
    <t>Ifjúságpolitikai támogatás</t>
  </si>
  <si>
    <t>Sportkör támogatása</t>
  </si>
  <si>
    <t>Egészségünkért Alapítvány</t>
  </si>
  <si>
    <t>Általános Iskoláért Alapítvány</t>
  </si>
  <si>
    <t>„ Mozdulj Balaton” rendezvény</t>
  </si>
  <si>
    <t>Bursa Hungarica támogatás</t>
  </si>
  <si>
    <t>Helyi felsőoktatási ösztöndíj</t>
  </si>
  <si>
    <t>Civil Szervezetek és egyéb szervek támogatása</t>
  </si>
  <si>
    <t>Működési célú pénzeszk.átadás össz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</si>
  <si>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</si>
  <si>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</si>
  <si>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</si>
  <si>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</si>
  <si>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Közműfejl. támogatás visszatérítés</t>
  </si>
  <si>
    <t>Körzeti új Mentőállomás építés támogatása</t>
  </si>
  <si>
    <t>Elmib részvény</t>
  </si>
  <si>
    <t>Népszámlálás</t>
  </si>
  <si>
    <t>Közfoglalkoztatás</t>
  </si>
  <si>
    <t>Teljesítés %-a</t>
  </si>
  <si>
    <t xml:space="preserve">E </t>
  </si>
  <si>
    <t>Aranyhíd u.átép.terve</t>
  </si>
  <si>
    <t>Fűkasza vásárlás (közmunka program)</t>
  </si>
  <si>
    <t>Állami terület tulajd.vétele</t>
  </si>
  <si>
    <t>Hivatalba fénymásoló, bútorzat,programcsomag</t>
  </si>
  <si>
    <t>F</t>
  </si>
  <si>
    <t>Népszámlálási előleg</t>
  </si>
  <si>
    <t>MVH támogatás közművelődési programokra</t>
  </si>
  <si>
    <t>Adomány közművelődéshez</t>
  </si>
  <si>
    <t>E</t>
  </si>
  <si>
    <t>Rózsakert II.ütem, kandelláber-világítás,öntözőr.</t>
  </si>
  <si>
    <t>Sebességcsökkentő tábla forgalomtechn.terv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</si>
</sst>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</numFmts>
  <fonts count="39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9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left" vertical="center"/>
    </xf>
    <xf numFmtId="3" fontId="0" fillId="34" borderId="10" xfId="0" applyNumberForma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2" fillId="33" borderId="11" xfId="0" applyNumberFormat="1" applyFont="1" applyFill="1" applyBorder="1" applyAlignment="1">
      <alignment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164" fontId="0" fillId="0" borderId="11" xfId="55" applyFill="1" applyBorder="1" applyAlignment="1" applyProtection="1">
      <alignment horizontal="center"/>
      <protection/>
    </xf>
    <xf numFmtId="164" fontId="0" fillId="0" borderId="18" xfId="55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" fontId="0" fillId="33" borderId="21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3" fontId="0" fillId="33" borderId="22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3" fontId="0" fillId="33" borderId="18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1" fillId="33" borderId="21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justify"/>
    </xf>
    <xf numFmtId="3" fontId="0" fillId="0" borderId="2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7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3" fontId="2" fillId="33" borderId="17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9" fontId="0" fillId="0" borderId="23" xfId="0" applyNumberFormat="1" applyBorder="1" applyAlignment="1">
      <alignment/>
    </xf>
    <xf numFmtId="9" fontId="0" fillId="35" borderId="23" xfId="0" applyNumberFormat="1" applyFill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9" fontId="2" fillId="35" borderId="2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2" fillId="35" borderId="23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2" fillId="33" borderId="2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/>
    </xf>
    <xf numFmtId="3" fontId="2" fillId="0" borderId="23" xfId="0" applyNumberFormat="1" applyFont="1" applyFill="1" applyBorder="1" applyAlignment="1">
      <alignment horizontal="right"/>
    </xf>
    <xf numFmtId="3" fontId="2" fillId="33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55" applyFont="1" applyFill="1" applyBorder="1" applyAlignment="1" applyProtection="1">
      <alignment horizontal="right"/>
      <protection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2" fillId="33" borderId="17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7">
      <selection activeCell="G8" sqref="G8"/>
    </sheetView>
  </sheetViews>
  <sheetFormatPr defaultColWidth="11.7109375" defaultRowHeight="12.75"/>
  <cols>
    <col min="1" max="2" width="3.8515625" style="1" customWidth="1"/>
    <col min="3" max="3" width="38.140625" style="1" customWidth="1"/>
    <col min="4" max="4" width="12.7109375" style="1" customWidth="1"/>
    <col min="5" max="6" width="11.7109375" style="1" customWidth="1"/>
    <col min="7" max="7" width="9.57421875" style="1" customWidth="1"/>
    <col min="8" max="16384" width="11.7109375" style="1" customWidth="1"/>
  </cols>
  <sheetData>
    <row r="1" spans="1:7" ht="12.75">
      <c r="A1" s="180" t="s">
        <v>0</v>
      </c>
      <c r="B1" s="180"/>
      <c r="C1" s="180"/>
      <c r="D1" s="180"/>
      <c r="E1" s="180"/>
      <c r="F1" s="180"/>
      <c r="G1" s="180"/>
    </row>
    <row r="2" spans="1:6" ht="12.75">
      <c r="A2" s="179"/>
      <c r="B2" s="179"/>
      <c r="C2" s="179"/>
      <c r="D2" s="179"/>
      <c r="E2" s="179"/>
      <c r="F2" s="179"/>
    </row>
    <row r="3" spans="1:7" ht="12.75" customHeight="1">
      <c r="A3" s="181" t="s">
        <v>1</v>
      </c>
      <c r="B3" s="181"/>
      <c r="C3" s="181"/>
      <c r="D3" s="181"/>
      <c r="E3" s="181"/>
      <c r="F3" s="181"/>
      <c r="G3" s="181"/>
    </row>
    <row r="4" spans="1:7" ht="15.75" customHeight="1">
      <c r="A4" s="181" t="s">
        <v>2</v>
      </c>
      <c r="B4" s="181"/>
      <c r="C4" s="181"/>
      <c r="D4" s="181"/>
      <c r="E4" s="181"/>
      <c r="F4" s="181"/>
      <c r="G4" s="181"/>
    </row>
    <row r="5" spans="2:4" ht="12.75">
      <c r="B5" s="2" t="s">
        <v>3</v>
      </c>
      <c r="C5" s="2"/>
      <c r="D5" s="2"/>
    </row>
    <row r="6" spans="4:7" ht="12.75">
      <c r="D6" s="3"/>
      <c r="F6" s="3"/>
      <c r="G6" s="3" t="s">
        <v>4</v>
      </c>
    </row>
    <row r="7" spans="1:7" ht="39.75" customHeight="1">
      <c r="A7" s="178" t="s">
        <v>5</v>
      </c>
      <c r="B7" s="178"/>
      <c r="C7" s="5" t="s">
        <v>6</v>
      </c>
      <c r="D7" s="4" t="s">
        <v>7</v>
      </c>
      <c r="E7" s="4" t="s">
        <v>8</v>
      </c>
      <c r="F7" s="135" t="s">
        <v>9</v>
      </c>
      <c r="G7" s="148" t="s">
        <v>343</v>
      </c>
    </row>
    <row r="8" spans="1:7" ht="12.75">
      <c r="A8" s="178"/>
      <c r="B8" s="178"/>
      <c r="C8" s="6" t="s">
        <v>10</v>
      </c>
      <c r="D8" s="7" t="s">
        <v>229</v>
      </c>
      <c r="E8" s="43" t="s">
        <v>294</v>
      </c>
      <c r="F8" s="171" t="s">
        <v>11</v>
      </c>
      <c r="G8" s="177" t="s">
        <v>344</v>
      </c>
    </row>
    <row r="9" spans="1:7" ht="12.75">
      <c r="A9" s="9" t="s">
        <v>12</v>
      </c>
      <c r="B9" s="10" t="s">
        <v>13</v>
      </c>
      <c r="C9" s="11" t="s">
        <v>14</v>
      </c>
      <c r="D9" s="12"/>
      <c r="E9" s="8"/>
      <c r="F9" s="61"/>
      <c r="G9" s="147"/>
    </row>
    <row r="10" spans="1:7" ht="12.75">
      <c r="A10" s="9" t="s">
        <v>15</v>
      </c>
      <c r="B10" s="9"/>
      <c r="C10" s="13" t="s">
        <v>16</v>
      </c>
      <c r="D10" s="14">
        <v>100</v>
      </c>
      <c r="E10" s="8">
        <v>100</v>
      </c>
      <c r="F10" s="61">
        <v>5</v>
      </c>
      <c r="G10" s="137">
        <f>F10/E10</f>
        <v>0.05</v>
      </c>
    </row>
    <row r="11" spans="1:7" ht="12.75">
      <c r="A11" s="9" t="s">
        <v>17</v>
      </c>
      <c r="B11" s="9"/>
      <c r="C11" s="13" t="s">
        <v>18</v>
      </c>
      <c r="D11" s="14">
        <v>79142</v>
      </c>
      <c r="E11" s="8">
        <v>79142</v>
      </c>
      <c r="F11" s="61">
        <v>22483</v>
      </c>
      <c r="G11" s="137">
        <f aca="true" t="shared" si="0" ref="G11:G31">F11/E11</f>
        <v>0.2840843041621389</v>
      </c>
    </row>
    <row r="12" spans="1:7" ht="12.75">
      <c r="A12" s="9" t="s">
        <v>19</v>
      </c>
      <c r="B12" s="9"/>
      <c r="C12" s="13" t="s">
        <v>20</v>
      </c>
      <c r="D12" s="14">
        <v>19798</v>
      </c>
      <c r="E12" s="8">
        <v>19798</v>
      </c>
      <c r="F12" s="61">
        <v>5566</v>
      </c>
      <c r="G12" s="137">
        <f t="shared" si="0"/>
        <v>0.2811395090413173</v>
      </c>
    </row>
    <row r="13" spans="1:7" ht="12.75">
      <c r="A13" s="9" t="s">
        <v>21</v>
      </c>
      <c r="B13" s="9"/>
      <c r="C13" s="13" t="s">
        <v>22</v>
      </c>
      <c r="D13" s="14">
        <v>500</v>
      </c>
      <c r="E13" s="8">
        <v>500</v>
      </c>
      <c r="F13" s="61">
        <v>46</v>
      </c>
      <c r="G13" s="137">
        <f t="shared" si="0"/>
        <v>0.092</v>
      </c>
    </row>
    <row r="14" spans="1:7" s="17" customFormat="1" ht="12.75">
      <c r="A14" s="9" t="s">
        <v>23</v>
      </c>
      <c r="B14" s="9"/>
      <c r="C14" s="15" t="s">
        <v>24</v>
      </c>
      <c r="D14" s="16">
        <f>SUM(D10:D13)</f>
        <v>99540</v>
      </c>
      <c r="E14" s="16">
        <f>SUM(E10:E13)</f>
        <v>99540</v>
      </c>
      <c r="F14" s="47">
        <f>SUM(F10:F13)</f>
        <v>28100</v>
      </c>
      <c r="G14" s="174">
        <f t="shared" si="0"/>
        <v>0.28229857343781395</v>
      </c>
    </row>
    <row r="15" spans="1:7" ht="12.75">
      <c r="A15" s="9" t="s">
        <v>25</v>
      </c>
      <c r="B15" s="9" t="s">
        <v>26</v>
      </c>
      <c r="C15" s="15" t="s">
        <v>27</v>
      </c>
      <c r="D15" s="14"/>
      <c r="E15" s="8"/>
      <c r="F15" s="61"/>
      <c r="G15" s="137"/>
    </row>
    <row r="16" spans="1:7" ht="12.75">
      <c r="A16" s="9" t="s">
        <v>28</v>
      </c>
      <c r="B16" s="9"/>
      <c r="C16" s="13" t="s">
        <v>29</v>
      </c>
      <c r="D16" s="14">
        <v>87400</v>
      </c>
      <c r="E16" s="8">
        <v>87400</v>
      </c>
      <c r="F16" s="61">
        <v>40734</v>
      </c>
      <c r="G16" s="137">
        <f t="shared" si="0"/>
        <v>0.46606407322654464</v>
      </c>
    </row>
    <row r="17" spans="1:7" ht="12.75">
      <c r="A17" s="9" t="s">
        <v>30</v>
      </c>
      <c r="B17" s="9"/>
      <c r="C17" s="13" t="s">
        <v>31</v>
      </c>
      <c r="D17" s="14">
        <v>41854</v>
      </c>
      <c r="E17" s="8">
        <v>41854</v>
      </c>
      <c r="F17" s="61">
        <v>22605</v>
      </c>
      <c r="G17" s="137">
        <f t="shared" si="0"/>
        <v>0.5400917475032255</v>
      </c>
    </row>
    <row r="18" spans="1:7" ht="12.75">
      <c r="A18" s="9" t="s">
        <v>32</v>
      </c>
      <c r="B18" s="9"/>
      <c r="C18" s="13" t="s">
        <v>33</v>
      </c>
      <c r="D18" s="14">
        <v>200</v>
      </c>
      <c r="E18" s="8">
        <v>200</v>
      </c>
      <c r="F18" s="61">
        <v>124</v>
      </c>
      <c r="G18" s="137">
        <f t="shared" si="0"/>
        <v>0.62</v>
      </c>
    </row>
    <row r="19" spans="1:7" ht="12.75">
      <c r="A19" s="9" t="s">
        <v>34</v>
      </c>
      <c r="B19" s="9"/>
      <c r="C19" s="13" t="s">
        <v>35</v>
      </c>
      <c r="D19" s="14">
        <v>620</v>
      </c>
      <c r="E19" s="8">
        <v>620</v>
      </c>
      <c r="F19" s="61">
        <v>298</v>
      </c>
      <c r="G19" s="137">
        <f t="shared" si="0"/>
        <v>0.4806451612903226</v>
      </c>
    </row>
    <row r="20" spans="1:7" ht="12.75">
      <c r="A20" s="9" t="s">
        <v>36</v>
      </c>
      <c r="B20" s="9"/>
      <c r="C20" s="13" t="s">
        <v>37</v>
      </c>
      <c r="D20" s="14">
        <v>500</v>
      </c>
      <c r="E20" s="8">
        <v>500</v>
      </c>
      <c r="F20" s="61">
        <v>373</v>
      </c>
      <c r="G20" s="137">
        <f t="shared" si="0"/>
        <v>0.746</v>
      </c>
    </row>
    <row r="21" spans="1:7" ht="12.75">
      <c r="A21" s="9" t="s">
        <v>38</v>
      </c>
      <c r="B21" s="9"/>
      <c r="C21" s="15" t="s">
        <v>24</v>
      </c>
      <c r="D21" s="16">
        <f>SUM(D15:D20)</f>
        <v>130574</v>
      </c>
      <c r="E21" s="16">
        <f>SUM(E15:E20)</f>
        <v>130574</v>
      </c>
      <c r="F21" s="47">
        <f>SUM(F15:F20)</f>
        <v>64134</v>
      </c>
      <c r="G21" s="174">
        <f t="shared" si="0"/>
        <v>0.4911697581448068</v>
      </c>
    </row>
    <row r="22" spans="1:7" ht="12.75">
      <c r="A22" s="9" t="s">
        <v>39</v>
      </c>
      <c r="B22" s="9" t="s">
        <v>40</v>
      </c>
      <c r="C22" s="15" t="s">
        <v>41</v>
      </c>
      <c r="D22" s="16">
        <v>91023</v>
      </c>
      <c r="E22" s="16">
        <v>97786</v>
      </c>
      <c r="F22" s="47">
        <v>53911</v>
      </c>
      <c r="G22" s="174">
        <f t="shared" si="0"/>
        <v>0.5513161393246477</v>
      </c>
    </row>
    <row r="23" spans="1:7" ht="12.75">
      <c r="A23" s="9" t="s">
        <v>42</v>
      </c>
      <c r="B23" s="9" t="s">
        <v>43</v>
      </c>
      <c r="C23" s="15" t="s">
        <v>44</v>
      </c>
      <c r="D23" s="16">
        <v>25000</v>
      </c>
      <c r="E23" s="16">
        <v>25000</v>
      </c>
      <c r="F23" s="47">
        <v>310</v>
      </c>
      <c r="G23" s="174">
        <f t="shared" si="0"/>
        <v>0.0124</v>
      </c>
    </row>
    <row r="24" spans="1:7" ht="12.75">
      <c r="A24" s="9" t="s">
        <v>45</v>
      </c>
      <c r="B24" s="9" t="s">
        <v>46</v>
      </c>
      <c r="C24" s="15" t="s">
        <v>47</v>
      </c>
      <c r="D24" s="14"/>
      <c r="E24" s="8"/>
      <c r="F24" s="61"/>
      <c r="G24" s="137"/>
    </row>
    <row r="25" spans="1:7" ht="12.75">
      <c r="A25" s="9" t="s">
        <v>48</v>
      </c>
      <c r="B25" s="14"/>
      <c r="C25" s="13" t="s">
        <v>49</v>
      </c>
      <c r="D25" s="14">
        <v>53334</v>
      </c>
      <c r="E25" s="8">
        <v>55190</v>
      </c>
      <c r="F25" s="61">
        <v>23159</v>
      </c>
      <c r="G25" s="137">
        <f t="shared" si="0"/>
        <v>0.41962312013045844</v>
      </c>
    </row>
    <row r="26" spans="1:7" ht="12.75">
      <c r="A26" s="9" t="s">
        <v>50</v>
      </c>
      <c r="B26" s="9"/>
      <c r="C26" s="13" t="s">
        <v>51</v>
      </c>
      <c r="D26" s="14">
        <v>65967</v>
      </c>
      <c r="E26" s="8">
        <v>65967</v>
      </c>
      <c r="F26" s="61">
        <v>20286</v>
      </c>
      <c r="G26" s="137">
        <f t="shared" si="0"/>
        <v>0.30751739506116693</v>
      </c>
    </row>
    <row r="27" spans="1:7" ht="12.75">
      <c r="A27" s="9" t="s">
        <v>52</v>
      </c>
      <c r="B27" s="9"/>
      <c r="C27" s="15" t="s">
        <v>24</v>
      </c>
      <c r="D27" s="16">
        <f>SUM(D25:D26)</f>
        <v>119301</v>
      </c>
      <c r="E27" s="16">
        <f>SUM(E25:E26)</f>
        <v>121157</v>
      </c>
      <c r="F27" s="47">
        <f>SUM(F25:F26)</f>
        <v>43445</v>
      </c>
      <c r="G27" s="174">
        <f t="shared" si="0"/>
        <v>0.35858431621780007</v>
      </c>
    </row>
    <row r="28" spans="1:7" ht="12.75">
      <c r="A28" s="9" t="s">
        <v>53</v>
      </c>
      <c r="B28" s="18" t="s">
        <v>54</v>
      </c>
      <c r="C28" s="19" t="s">
        <v>55</v>
      </c>
      <c r="D28" s="175">
        <v>20000</v>
      </c>
      <c r="E28" s="16">
        <v>20000</v>
      </c>
      <c r="F28" s="47">
        <v>13304</v>
      </c>
      <c r="G28" s="174">
        <f t="shared" si="0"/>
        <v>0.6652</v>
      </c>
    </row>
    <row r="29" spans="1:7" ht="12.75">
      <c r="A29" s="9" t="s">
        <v>56</v>
      </c>
      <c r="B29" s="9" t="s">
        <v>57</v>
      </c>
      <c r="C29" s="13" t="s">
        <v>58</v>
      </c>
      <c r="D29" s="16">
        <v>16000</v>
      </c>
      <c r="E29" s="16">
        <v>15925</v>
      </c>
      <c r="F29" s="47"/>
      <c r="G29" s="174">
        <f t="shared" si="0"/>
        <v>0</v>
      </c>
    </row>
    <row r="30" spans="1:7" ht="12.75">
      <c r="A30" s="9" t="s">
        <v>59</v>
      </c>
      <c r="B30" s="20" t="s">
        <v>60</v>
      </c>
      <c r="C30" s="21" t="s">
        <v>61</v>
      </c>
      <c r="D30" s="22"/>
      <c r="E30" s="16">
        <v>1263</v>
      </c>
      <c r="F30" s="47">
        <v>1218</v>
      </c>
      <c r="G30" s="174">
        <f t="shared" si="0"/>
        <v>0.9643705463182898</v>
      </c>
    </row>
    <row r="31" spans="1:7" ht="12.75">
      <c r="A31" s="9" t="s">
        <v>62</v>
      </c>
      <c r="B31" s="23"/>
      <c r="C31" s="24" t="s">
        <v>63</v>
      </c>
      <c r="D31" s="25">
        <f>D14+D21+D22+D23+D27+D28+D29</f>
        <v>501438</v>
      </c>
      <c r="E31" s="25">
        <f>E14+E21+E22+E23+E27+E28+E29+E30</f>
        <v>511245</v>
      </c>
      <c r="F31" s="46">
        <f>F14+F21+F22+F23+F27+F28+F29+F30</f>
        <v>204422</v>
      </c>
      <c r="G31" s="144">
        <f t="shared" si="0"/>
        <v>0.3998513432894209</v>
      </c>
    </row>
    <row r="32" spans="1:4" ht="12.75">
      <c r="A32" s="26"/>
      <c r="B32" s="27"/>
      <c r="C32" s="28"/>
      <c r="D32" s="29"/>
    </row>
    <row r="33" spans="1:4" ht="12.75">
      <c r="A33" s="26"/>
      <c r="B33" s="27"/>
      <c r="C33" s="28"/>
      <c r="D33" s="29"/>
    </row>
    <row r="34" spans="1:4" ht="12.75">
      <c r="A34" s="26"/>
      <c r="B34" s="27"/>
      <c r="C34" s="28"/>
      <c r="D34" s="29"/>
    </row>
    <row r="35" spans="1:7" ht="41.25" customHeight="1">
      <c r="A35" s="178" t="s">
        <v>5</v>
      </c>
      <c r="B35" s="178"/>
      <c r="C35" s="30" t="s">
        <v>64</v>
      </c>
      <c r="D35" s="4" t="s">
        <v>7</v>
      </c>
      <c r="E35" s="4" t="s">
        <v>8</v>
      </c>
      <c r="F35" s="135" t="s">
        <v>9</v>
      </c>
      <c r="G35" s="148" t="s">
        <v>343</v>
      </c>
    </row>
    <row r="36" spans="1:7" ht="12.75">
      <c r="A36" s="178"/>
      <c r="B36" s="178"/>
      <c r="C36" s="31" t="s">
        <v>10</v>
      </c>
      <c r="D36" s="7" t="s">
        <v>229</v>
      </c>
      <c r="E36" s="43" t="s">
        <v>294</v>
      </c>
      <c r="F36" s="172" t="s">
        <v>11</v>
      </c>
      <c r="G36" s="160" t="s">
        <v>353</v>
      </c>
    </row>
    <row r="37" spans="1:7" ht="12.75">
      <c r="A37" s="32" t="s">
        <v>12</v>
      </c>
      <c r="B37" s="32" t="s">
        <v>13</v>
      </c>
      <c r="C37" s="33" t="s">
        <v>65</v>
      </c>
      <c r="D37" s="34">
        <f>SUM(D38:D40)</f>
        <v>351684</v>
      </c>
      <c r="E37" s="34">
        <f>SUM(E38:E40)</f>
        <v>359363</v>
      </c>
      <c r="F37" s="173">
        <f>SUM(F38:F40)</f>
        <v>161479</v>
      </c>
      <c r="G37" s="174">
        <f>F37/E37</f>
        <v>0.44934787387683206</v>
      </c>
    </row>
    <row r="38" spans="1:7" ht="12.75">
      <c r="A38" s="9" t="s">
        <v>15</v>
      </c>
      <c r="B38" s="9"/>
      <c r="C38" s="35" t="s">
        <v>66</v>
      </c>
      <c r="D38" s="14">
        <v>157312</v>
      </c>
      <c r="E38" s="8">
        <v>158129</v>
      </c>
      <c r="F38" s="61">
        <v>75593</v>
      </c>
      <c r="G38" s="137">
        <f aca="true" t="shared" si="1" ref="G38:G48">F38/E38</f>
        <v>0.47804640515022545</v>
      </c>
    </row>
    <row r="39" spans="1:7" ht="12.75">
      <c r="A39" s="9" t="s">
        <v>17</v>
      </c>
      <c r="B39" s="9"/>
      <c r="C39" s="13" t="s">
        <v>67</v>
      </c>
      <c r="D39" s="14">
        <v>42193</v>
      </c>
      <c r="E39" s="8">
        <v>42413</v>
      </c>
      <c r="F39" s="61">
        <v>18793</v>
      </c>
      <c r="G39" s="137">
        <f t="shared" si="1"/>
        <v>0.44309527739136584</v>
      </c>
    </row>
    <row r="40" spans="1:7" ht="12.75">
      <c r="A40" s="32" t="s">
        <v>19</v>
      </c>
      <c r="B40" s="9"/>
      <c r="C40" s="13" t="s">
        <v>68</v>
      </c>
      <c r="D40" s="14">
        <v>152179</v>
      </c>
      <c r="E40" s="8">
        <v>158821</v>
      </c>
      <c r="F40" s="61">
        <v>67093</v>
      </c>
      <c r="G40" s="137">
        <f t="shared" si="1"/>
        <v>0.4224441352214128</v>
      </c>
    </row>
    <row r="41" spans="1:7" ht="12.75">
      <c r="A41" s="9" t="s">
        <v>21</v>
      </c>
      <c r="B41" s="9" t="s">
        <v>26</v>
      </c>
      <c r="C41" s="15" t="s">
        <v>69</v>
      </c>
      <c r="D41" s="16">
        <v>16690</v>
      </c>
      <c r="E41" s="16">
        <v>17264</v>
      </c>
      <c r="F41" s="47">
        <v>8573</v>
      </c>
      <c r="G41" s="174">
        <f t="shared" si="1"/>
        <v>0.49658248378127895</v>
      </c>
    </row>
    <row r="42" spans="1:7" ht="12.75">
      <c r="A42" s="9" t="s">
        <v>23</v>
      </c>
      <c r="B42" s="9" t="s">
        <v>40</v>
      </c>
      <c r="C42" s="15" t="s">
        <v>70</v>
      </c>
      <c r="D42" s="16">
        <v>6086</v>
      </c>
      <c r="E42" s="16">
        <v>6264</v>
      </c>
      <c r="F42" s="47">
        <v>1268</v>
      </c>
      <c r="G42" s="174">
        <f t="shared" si="1"/>
        <v>0.20242656449553</v>
      </c>
    </row>
    <row r="43" spans="1:7" ht="12.75">
      <c r="A43" s="32" t="s">
        <v>25</v>
      </c>
      <c r="B43" s="9" t="s">
        <v>43</v>
      </c>
      <c r="C43" s="36" t="s">
        <v>71</v>
      </c>
      <c r="D43" s="37">
        <v>110934</v>
      </c>
      <c r="E43" s="16">
        <v>110934</v>
      </c>
      <c r="F43" s="47">
        <v>18333</v>
      </c>
      <c r="G43" s="174">
        <f t="shared" si="1"/>
        <v>0.16526042511763753</v>
      </c>
    </row>
    <row r="44" spans="1:7" ht="12.75">
      <c r="A44" s="9" t="s">
        <v>28</v>
      </c>
      <c r="B44" s="9" t="s">
        <v>46</v>
      </c>
      <c r="C44" s="15" t="s">
        <v>72</v>
      </c>
      <c r="D44" s="16">
        <v>12198</v>
      </c>
      <c r="E44" s="16">
        <v>12198</v>
      </c>
      <c r="F44" s="47">
        <v>6099</v>
      </c>
      <c r="G44" s="174">
        <f t="shared" si="1"/>
        <v>0.5</v>
      </c>
    </row>
    <row r="45" spans="1:7" ht="12.75">
      <c r="A45" s="9" t="s">
        <v>30</v>
      </c>
      <c r="B45" s="9" t="s">
        <v>54</v>
      </c>
      <c r="C45" s="15" t="s">
        <v>73</v>
      </c>
      <c r="D45" s="16">
        <v>3846</v>
      </c>
      <c r="E45" s="16">
        <v>5222</v>
      </c>
      <c r="F45" s="47"/>
      <c r="G45" s="174">
        <f t="shared" si="1"/>
        <v>0</v>
      </c>
    </row>
    <row r="46" spans="1:7" ht="12.75">
      <c r="A46" s="32" t="s">
        <v>32</v>
      </c>
      <c r="B46" s="9"/>
      <c r="C46" s="15" t="s">
        <v>74</v>
      </c>
      <c r="D46" s="16"/>
      <c r="E46" s="8"/>
      <c r="F46" s="61">
        <v>40000</v>
      </c>
      <c r="G46" s="137"/>
    </row>
    <row r="47" spans="1:7" ht="13.5" customHeight="1">
      <c r="A47" s="9" t="s">
        <v>34</v>
      </c>
      <c r="B47" s="9"/>
      <c r="C47" s="15" t="s">
        <v>75</v>
      </c>
      <c r="D47" s="16"/>
      <c r="E47" s="8"/>
      <c r="F47" s="61">
        <v>-40000</v>
      </c>
      <c r="G47" s="137"/>
    </row>
    <row r="48" spans="1:7" ht="12.75">
      <c r="A48" s="9" t="s">
        <v>36</v>
      </c>
      <c r="B48" s="38"/>
      <c r="C48" s="39" t="s">
        <v>76</v>
      </c>
      <c r="D48" s="25">
        <f>+D44+D43+D42+D41+D37+D45+D46+D47</f>
        <v>501438</v>
      </c>
      <c r="E48" s="25">
        <f>+E44+E43+E42+E41+E37+E45+E46+E47</f>
        <v>511245</v>
      </c>
      <c r="F48" s="46">
        <f>+F44+F43+F42+F41+F37+F45+F46+F47</f>
        <v>195752</v>
      </c>
      <c r="G48" s="144">
        <f t="shared" si="1"/>
        <v>0.38289274222730785</v>
      </c>
    </row>
  </sheetData>
  <sheetProtection selectLockedCells="1" selectUnlockedCells="1"/>
  <mergeCells count="6">
    <mergeCell ref="A7:B8"/>
    <mergeCell ref="A35:B36"/>
    <mergeCell ref="A2:F2"/>
    <mergeCell ref="A1:G1"/>
    <mergeCell ref="A3:G3"/>
    <mergeCell ref="A4:G4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showGridLines="0" zoomScalePageLayoutView="0" workbookViewId="0" topLeftCell="A1">
      <selection activeCell="G60" sqref="G60"/>
    </sheetView>
  </sheetViews>
  <sheetFormatPr defaultColWidth="11.7109375" defaultRowHeight="12.75"/>
  <cols>
    <col min="1" max="1" width="3.140625" style="1" customWidth="1"/>
    <col min="2" max="2" width="3.7109375" style="40" customWidth="1"/>
    <col min="3" max="3" width="42.7109375" style="1" customWidth="1"/>
    <col min="4" max="4" width="13.00390625" style="1" customWidth="1"/>
    <col min="5" max="6" width="11.7109375" style="1" customWidth="1"/>
    <col min="7" max="7" width="9.421875" style="1" customWidth="1"/>
    <col min="8" max="16384" width="11.7109375" style="1" customWidth="1"/>
  </cols>
  <sheetData>
    <row r="1" spans="1:7" ht="12.75">
      <c r="A1" s="184" t="s">
        <v>77</v>
      </c>
      <c r="B1" s="184"/>
      <c r="C1" s="184"/>
      <c r="D1" s="184"/>
      <c r="E1" s="184"/>
      <c r="F1" s="184"/>
      <c r="G1" s="184"/>
    </row>
    <row r="2" spans="1:4" ht="12.75">
      <c r="A2" s="41"/>
      <c r="B2" s="41"/>
      <c r="C2" s="41"/>
      <c r="D2" s="41"/>
    </row>
    <row r="3" spans="1:7" ht="12.75" customHeight="1">
      <c r="A3" s="185" t="s">
        <v>78</v>
      </c>
      <c r="B3" s="185"/>
      <c r="C3" s="185"/>
      <c r="D3" s="185"/>
      <c r="E3" s="185"/>
      <c r="F3" s="185"/>
      <c r="G3" s="185"/>
    </row>
    <row r="4" spans="1:7" ht="12.75" customHeight="1">
      <c r="A4" s="185" t="s">
        <v>79</v>
      </c>
      <c r="B4" s="185"/>
      <c r="C4" s="185"/>
      <c r="D4" s="185"/>
      <c r="E4" s="185"/>
      <c r="F4" s="185"/>
      <c r="G4" s="185"/>
    </row>
    <row r="5" spans="4:7" ht="12.75">
      <c r="D5" s="3"/>
      <c r="F5" s="3"/>
      <c r="G5" s="3" t="s">
        <v>4</v>
      </c>
    </row>
    <row r="6" spans="1:7" ht="63.75" customHeight="1">
      <c r="A6" s="183" t="s">
        <v>5</v>
      </c>
      <c r="B6" s="183"/>
      <c r="C6" s="157" t="s">
        <v>6</v>
      </c>
      <c r="D6" s="145" t="s">
        <v>7</v>
      </c>
      <c r="E6" s="145" t="s">
        <v>8</v>
      </c>
      <c r="F6" s="145" t="s">
        <v>9</v>
      </c>
      <c r="G6" s="148" t="s">
        <v>343</v>
      </c>
    </row>
    <row r="7" spans="1:7" ht="12.75">
      <c r="A7" s="183"/>
      <c r="B7" s="183"/>
      <c r="C7" s="158" t="s">
        <v>10</v>
      </c>
      <c r="D7" s="166" t="s">
        <v>229</v>
      </c>
      <c r="E7" s="167" t="s">
        <v>294</v>
      </c>
      <c r="F7" s="167" t="s">
        <v>11</v>
      </c>
      <c r="G7" s="167" t="s">
        <v>344</v>
      </c>
    </row>
    <row r="8" spans="1:7" ht="12.75">
      <c r="A8" s="159" t="s">
        <v>12</v>
      </c>
      <c r="B8" s="160" t="s">
        <v>13</v>
      </c>
      <c r="C8" s="155" t="s">
        <v>14</v>
      </c>
      <c r="D8" s="146"/>
      <c r="E8" s="147"/>
      <c r="F8" s="147"/>
      <c r="G8" s="147"/>
    </row>
    <row r="9" spans="1:7" ht="12.75">
      <c r="A9" s="159" t="s">
        <v>15</v>
      </c>
      <c r="B9" s="161" t="s">
        <v>12</v>
      </c>
      <c r="C9" s="162" t="s">
        <v>16</v>
      </c>
      <c r="D9" s="146">
        <v>100</v>
      </c>
      <c r="E9" s="147">
        <v>100</v>
      </c>
      <c r="F9" s="147">
        <v>5</v>
      </c>
      <c r="G9" s="137">
        <f>F9/E9</f>
        <v>0.05</v>
      </c>
    </row>
    <row r="10" spans="1:7" ht="12.75">
      <c r="A10" s="159" t="s">
        <v>17</v>
      </c>
      <c r="B10" s="163"/>
      <c r="C10" s="153" t="s">
        <v>80</v>
      </c>
      <c r="D10" s="153">
        <f>SUM(D9)</f>
        <v>100</v>
      </c>
      <c r="E10" s="153">
        <f>SUM(E9)</f>
        <v>100</v>
      </c>
      <c r="F10" s="153">
        <f>SUM(F9)</f>
        <v>5</v>
      </c>
      <c r="G10" s="144">
        <f aca="true" t="shared" si="0" ref="G10:G73">F10/E10</f>
        <v>0.05</v>
      </c>
    </row>
    <row r="11" spans="1:7" ht="12.75">
      <c r="A11" s="159" t="s">
        <v>19</v>
      </c>
      <c r="B11" s="161" t="s">
        <v>15</v>
      </c>
      <c r="C11" s="162" t="s">
        <v>18</v>
      </c>
      <c r="D11" s="146"/>
      <c r="E11" s="147"/>
      <c r="F11" s="147"/>
      <c r="G11" s="137"/>
    </row>
    <row r="12" spans="1:7" ht="12.75">
      <c r="A12" s="159" t="s">
        <v>21</v>
      </c>
      <c r="B12" s="159"/>
      <c r="C12" s="146" t="s">
        <v>81</v>
      </c>
      <c r="D12" s="146">
        <v>727</v>
      </c>
      <c r="E12" s="147">
        <v>727</v>
      </c>
      <c r="F12" s="147">
        <v>326</v>
      </c>
      <c r="G12" s="137">
        <f t="shared" si="0"/>
        <v>0.4484181568088033</v>
      </c>
    </row>
    <row r="13" spans="1:7" ht="12.75">
      <c r="A13" s="159" t="s">
        <v>23</v>
      </c>
      <c r="B13" s="159"/>
      <c r="C13" s="164" t="s">
        <v>82</v>
      </c>
      <c r="D13" s="146">
        <v>440</v>
      </c>
      <c r="E13" s="147">
        <v>440</v>
      </c>
      <c r="F13" s="147">
        <v>230</v>
      </c>
      <c r="G13" s="137">
        <f t="shared" si="0"/>
        <v>0.5227272727272727</v>
      </c>
    </row>
    <row r="14" spans="1:7" ht="12.75">
      <c r="A14" s="159" t="s">
        <v>25</v>
      </c>
      <c r="B14" s="159"/>
      <c r="C14" s="164" t="s">
        <v>83</v>
      </c>
      <c r="D14" s="146">
        <v>292</v>
      </c>
      <c r="E14" s="147">
        <v>292</v>
      </c>
      <c r="F14" s="147">
        <v>139</v>
      </c>
      <c r="G14" s="137">
        <f t="shared" si="0"/>
        <v>0.476027397260274</v>
      </c>
    </row>
    <row r="15" spans="1:7" ht="12.75">
      <c r="A15" s="159" t="s">
        <v>28</v>
      </c>
      <c r="B15" s="163"/>
      <c r="C15" s="153" t="s">
        <v>84</v>
      </c>
      <c r="D15" s="153">
        <f>SUM(D12:D14)</f>
        <v>1459</v>
      </c>
      <c r="E15" s="153">
        <f>SUM(E12:E14)</f>
        <v>1459</v>
      </c>
      <c r="F15" s="153">
        <f>SUM(F12:F14)</f>
        <v>695</v>
      </c>
      <c r="G15" s="144">
        <f t="shared" si="0"/>
        <v>0.47635366689513364</v>
      </c>
    </row>
    <row r="16" spans="1:7" ht="12.75">
      <c r="A16" s="159" t="s">
        <v>30</v>
      </c>
      <c r="B16" s="159"/>
      <c r="C16" s="164" t="s">
        <v>85</v>
      </c>
      <c r="D16" s="146">
        <v>3390</v>
      </c>
      <c r="E16" s="147">
        <v>3390</v>
      </c>
      <c r="F16" s="147">
        <v>1855</v>
      </c>
      <c r="G16" s="137">
        <f t="shared" si="0"/>
        <v>0.5471976401179941</v>
      </c>
    </row>
    <row r="17" spans="1:7" ht="12.75">
      <c r="A17" s="159" t="s">
        <v>32</v>
      </c>
      <c r="B17" s="159"/>
      <c r="C17" s="146" t="s">
        <v>86</v>
      </c>
      <c r="D17" s="146">
        <v>4093</v>
      </c>
      <c r="E17" s="147">
        <v>4093</v>
      </c>
      <c r="F17" s="147">
        <v>1822</v>
      </c>
      <c r="G17" s="137">
        <f t="shared" si="0"/>
        <v>0.4451502565355485</v>
      </c>
    </row>
    <row r="18" spans="1:7" ht="12.75">
      <c r="A18" s="159" t="s">
        <v>34</v>
      </c>
      <c r="B18" s="159"/>
      <c r="C18" s="146" t="s">
        <v>87</v>
      </c>
      <c r="D18" s="146">
        <v>8590</v>
      </c>
      <c r="E18" s="147">
        <v>8590</v>
      </c>
      <c r="F18" s="147">
        <v>4127</v>
      </c>
      <c r="G18" s="137">
        <f t="shared" si="0"/>
        <v>0.48044237485448194</v>
      </c>
    </row>
    <row r="19" spans="1:7" ht="12.75">
      <c r="A19" s="159" t="s">
        <v>36</v>
      </c>
      <c r="B19" s="159"/>
      <c r="C19" s="146" t="s">
        <v>88</v>
      </c>
      <c r="D19" s="146">
        <v>320</v>
      </c>
      <c r="E19" s="147">
        <v>320</v>
      </c>
      <c r="F19" s="147">
        <v>120</v>
      </c>
      <c r="G19" s="137">
        <f t="shared" si="0"/>
        <v>0.375</v>
      </c>
    </row>
    <row r="20" spans="1:7" ht="12.75">
      <c r="A20" s="159" t="s">
        <v>38</v>
      </c>
      <c r="B20" s="159"/>
      <c r="C20" s="146" t="s">
        <v>83</v>
      </c>
      <c r="D20" s="146">
        <v>4098</v>
      </c>
      <c r="E20" s="147">
        <v>4098</v>
      </c>
      <c r="F20" s="147">
        <v>1981</v>
      </c>
      <c r="G20" s="137">
        <f t="shared" si="0"/>
        <v>0.48340653977550024</v>
      </c>
    </row>
    <row r="21" spans="1:7" ht="12.75">
      <c r="A21" s="159" t="s">
        <v>39</v>
      </c>
      <c r="B21" s="163"/>
      <c r="C21" s="153" t="s">
        <v>89</v>
      </c>
      <c r="D21" s="153">
        <f>SUM(D16:D20)</f>
        <v>20491</v>
      </c>
      <c r="E21" s="153">
        <f>SUM(E16:E20)</f>
        <v>20491</v>
      </c>
      <c r="F21" s="153">
        <f>SUM(F16:F20)</f>
        <v>9905</v>
      </c>
      <c r="G21" s="144">
        <f t="shared" si="0"/>
        <v>0.4833829486115856</v>
      </c>
    </row>
    <row r="22" spans="1:7" ht="12.75">
      <c r="A22" s="159" t="s">
        <v>42</v>
      </c>
      <c r="B22" s="159"/>
      <c r="C22" s="146" t="s">
        <v>90</v>
      </c>
      <c r="D22" s="146">
        <v>5632</v>
      </c>
      <c r="E22" s="147">
        <v>5632</v>
      </c>
      <c r="F22" s="147">
        <v>2706</v>
      </c>
      <c r="G22" s="137">
        <f t="shared" si="0"/>
        <v>0.48046875</v>
      </c>
    </row>
    <row r="23" spans="1:7" ht="12.75">
      <c r="A23" s="159" t="s">
        <v>45</v>
      </c>
      <c r="B23" s="159"/>
      <c r="C23" s="146" t="s">
        <v>83</v>
      </c>
      <c r="D23" s="146">
        <v>1408</v>
      </c>
      <c r="E23" s="147">
        <v>1408</v>
      </c>
      <c r="F23" s="147">
        <v>676</v>
      </c>
      <c r="G23" s="137">
        <f t="shared" si="0"/>
        <v>0.48011363636363635</v>
      </c>
    </row>
    <row r="24" spans="1:7" ht="12.75">
      <c r="A24" s="159" t="s">
        <v>48</v>
      </c>
      <c r="B24" s="163"/>
      <c r="C24" s="153" t="s">
        <v>91</v>
      </c>
      <c r="D24" s="153">
        <f>SUM(D22:D23)</f>
        <v>7040</v>
      </c>
      <c r="E24" s="153">
        <f>SUM(E22:E23)</f>
        <v>7040</v>
      </c>
      <c r="F24" s="153">
        <f>SUM(F22:F23)</f>
        <v>3382</v>
      </c>
      <c r="G24" s="144">
        <f t="shared" si="0"/>
        <v>0.4803977272727273</v>
      </c>
    </row>
    <row r="25" spans="1:7" ht="12.75">
      <c r="A25" s="159" t="s">
        <v>50</v>
      </c>
      <c r="B25" s="159"/>
      <c r="C25" s="146" t="s">
        <v>92</v>
      </c>
      <c r="D25" s="146">
        <v>400</v>
      </c>
      <c r="E25" s="147">
        <v>400</v>
      </c>
      <c r="F25" s="147">
        <v>57</v>
      </c>
      <c r="G25" s="137">
        <f t="shared" si="0"/>
        <v>0.1425</v>
      </c>
    </row>
    <row r="26" spans="1:7" ht="12.75">
      <c r="A26" s="159" t="s">
        <v>52</v>
      </c>
      <c r="B26" s="159"/>
      <c r="C26" s="146" t="s">
        <v>93</v>
      </c>
      <c r="D26" s="146">
        <v>150</v>
      </c>
      <c r="E26" s="147">
        <v>150</v>
      </c>
      <c r="F26" s="147">
        <v>18</v>
      </c>
      <c r="G26" s="137">
        <f t="shared" si="0"/>
        <v>0.12</v>
      </c>
    </row>
    <row r="27" spans="1:7" ht="12.75">
      <c r="A27" s="159" t="s">
        <v>53</v>
      </c>
      <c r="B27" s="159"/>
      <c r="C27" s="146" t="s">
        <v>94</v>
      </c>
      <c r="D27" s="146">
        <v>150</v>
      </c>
      <c r="E27" s="147">
        <v>150</v>
      </c>
      <c r="F27" s="147">
        <v>0</v>
      </c>
      <c r="G27" s="137">
        <f t="shared" si="0"/>
        <v>0</v>
      </c>
    </row>
    <row r="28" spans="1:7" ht="12.75">
      <c r="A28" s="159" t="s">
        <v>56</v>
      </c>
      <c r="B28" s="159"/>
      <c r="C28" s="146" t="s">
        <v>95</v>
      </c>
      <c r="D28" s="146">
        <v>100</v>
      </c>
      <c r="E28" s="147">
        <v>100</v>
      </c>
      <c r="F28" s="147">
        <v>1</v>
      </c>
      <c r="G28" s="137">
        <f t="shared" si="0"/>
        <v>0.01</v>
      </c>
    </row>
    <row r="29" spans="1:7" ht="12.75">
      <c r="A29" s="159" t="s">
        <v>59</v>
      </c>
      <c r="B29" s="159"/>
      <c r="C29" s="146" t="s">
        <v>96</v>
      </c>
      <c r="D29" s="146">
        <v>100</v>
      </c>
      <c r="E29" s="147">
        <v>100</v>
      </c>
      <c r="F29" s="147">
        <v>40</v>
      </c>
      <c r="G29" s="137">
        <f t="shared" si="0"/>
        <v>0.4</v>
      </c>
    </row>
    <row r="30" spans="1:7" ht="12.75">
      <c r="A30" s="159" t="s">
        <v>62</v>
      </c>
      <c r="B30" s="159"/>
      <c r="C30" s="146" t="s">
        <v>97</v>
      </c>
      <c r="D30" s="146">
        <v>18000</v>
      </c>
      <c r="E30" s="147">
        <v>18000</v>
      </c>
      <c r="F30" s="147">
        <v>2383</v>
      </c>
      <c r="G30" s="137">
        <f t="shared" si="0"/>
        <v>0.1323888888888889</v>
      </c>
    </row>
    <row r="31" spans="1:7" ht="12.75">
      <c r="A31" s="159" t="s">
        <v>98</v>
      </c>
      <c r="B31" s="159"/>
      <c r="C31" s="146" t="s">
        <v>99</v>
      </c>
      <c r="D31" s="146">
        <v>800</v>
      </c>
      <c r="E31" s="147">
        <v>800</v>
      </c>
      <c r="F31" s="147">
        <v>111</v>
      </c>
      <c r="G31" s="137">
        <f t="shared" si="0"/>
        <v>0.13875</v>
      </c>
    </row>
    <row r="32" spans="1:7" ht="12.75">
      <c r="A32" s="159" t="s">
        <v>100</v>
      </c>
      <c r="B32" s="159"/>
      <c r="C32" s="146" t="s">
        <v>101</v>
      </c>
      <c r="D32" s="146">
        <v>150</v>
      </c>
      <c r="E32" s="147">
        <v>150</v>
      </c>
      <c r="F32" s="147">
        <v>34</v>
      </c>
      <c r="G32" s="137">
        <f t="shared" si="0"/>
        <v>0.22666666666666666</v>
      </c>
    </row>
    <row r="33" spans="1:7" ht="12.75">
      <c r="A33" s="159" t="s">
        <v>102</v>
      </c>
      <c r="B33" s="159"/>
      <c r="C33" s="146" t="s">
        <v>103</v>
      </c>
      <c r="D33" s="146">
        <v>0</v>
      </c>
      <c r="E33" s="147">
        <v>0</v>
      </c>
      <c r="F33" s="147">
        <v>33</v>
      </c>
      <c r="G33" s="137"/>
    </row>
    <row r="34" spans="1:7" ht="12.75">
      <c r="A34" s="159" t="s">
        <v>104</v>
      </c>
      <c r="B34" s="159"/>
      <c r="C34" s="146" t="s">
        <v>105</v>
      </c>
      <c r="D34" s="146">
        <v>350</v>
      </c>
      <c r="E34" s="147">
        <v>350</v>
      </c>
      <c r="F34" s="147">
        <v>179</v>
      </c>
      <c r="G34" s="137">
        <f t="shared" si="0"/>
        <v>0.5114285714285715</v>
      </c>
    </row>
    <row r="35" spans="1:7" ht="12.75">
      <c r="A35" s="159" t="s">
        <v>106</v>
      </c>
      <c r="B35" s="159"/>
      <c r="C35" s="146" t="s">
        <v>107</v>
      </c>
      <c r="D35" s="146">
        <v>33750</v>
      </c>
      <c r="E35" s="147">
        <v>33750</v>
      </c>
      <c r="F35" s="147">
        <v>7644</v>
      </c>
      <c r="G35" s="137">
        <f t="shared" si="0"/>
        <v>0.22648888888888888</v>
      </c>
    </row>
    <row r="36" spans="1:7" ht="12.75">
      <c r="A36" s="159" t="s">
        <v>108</v>
      </c>
      <c r="B36" s="159"/>
      <c r="C36" s="146" t="s">
        <v>109</v>
      </c>
      <c r="D36" s="146">
        <v>2000</v>
      </c>
      <c r="E36" s="147">
        <v>2000</v>
      </c>
      <c r="F36" s="147">
        <v>622</v>
      </c>
      <c r="G36" s="137">
        <f t="shared" si="0"/>
        <v>0.311</v>
      </c>
    </row>
    <row r="37" spans="1:7" ht="12.75">
      <c r="A37" s="159" t="s">
        <v>110</v>
      </c>
      <c r="B37" s="159"/>
      <c r="C37" s="146" t="s">
        <v>111</v>
      </c>
      <c r="D37" s="146">
        <v>0</v>
      </c>
      <c r="E37" s="147"/>
      <c r="F37" s="147">
        <v>354</v>
      </c>
      <c r="G37" s="137"/>
    </row>
    <row r="38" spans="1:7" ht="12.75">
      <c r="A38" s="159" t="s">
        <v>112</v>
      </c>
      <c r="B38" s="159"/>
      <c r="C38" s="146" t="s">
        <v>83</v>
      </c>
      <c r="D38" s="146">
        <v>14000</v>
      </c>
      <c r="E38" s="147">
        <v>14000</v>
      </c>
      <c r="F38" s="147">
        <v>2770</v>
      </c>
      <c r="G38" s="137">
        <f t="shared" si="0"/>
        <v>0.19785714285714287</v>
      </c>
    </row>
    <row r="39" spans="1:7" ht="12.75">
      <c r="A39" s="159" t="s">
        <v>113</v>
      </c>
      <c r="B39" s="163"/>
      <c r="C39" s="153" t="s">
        <v>114</v>
      </c>
      <c r="D39" s="154">
        <f>SUM(D25:D37)</f>
        <v>55950</v>
      </c>
      <c r="E39" s="154">
        <f>SUM(E25:E37)</f>
        <v>55950</v>
      </c>
      <c r="F39" s="154">
        <f>SUM(F25:F37)</f>
        <v>11476</v>
      </c>
      <c r="G39" s="144">
        <f t="shared" si="0"/>
        <v>0.20511170688114388</v>
      </c>
    </row>
    <row r="40" spans="1:7" ht="12.75">
      <c r="A40" s="159" t="s">
        <v>115</v>
      </c>
      <c r="B40" s="159"/>
      <c r="C40" s="155" t="s">
        <v>116</v>
      </c>
      <c r="D40" s="155">
        <f>D12+D13+D16+D17+D18+D19+D22+D39</f>
        <v>79142</v>
      </c>
      <c r="E40" s="155">
        <f>E12+E13+E16+E17+E18+E19+E22+E39</f>
        <v>79142</v>
      </c>
      <c r="F40" s="155">
        <f>F12+F13+F16+F17+F18+F19+F22+F39</f>
        <v>22662</v>
      </c>
      <c r="G40" s="137">
        <f t="shared" si="0"/>
        <v>0.28634606150969144</v>
      </c>
    </row>
    <row r="41" spans="1:7" ht="12.75">
      <c r="A41" s="159" t="s">
        <v>117</v>
      </c>
      <c r="B41" s="159" t="s">
        <v>17</v>
      </c>
      <c r="C41" s="155" t="s">
        <v>118</v>
      </c>
      <c r="D41" s="155">
        <f>D14+D20+D23+D38</f>
        <v>19798</v>
      </c>
      <c r="E41" s="155">
        <f>E14+E20+E23+E38</f>
        <v>19798</v>
      </c>
      <c r="F41" s="155">
        <f>F14+F20+F23+F38</f>
        <v>5566</v>
      </c>
      <c r="G41" s="137">
        <f t="shared" si="0"/>
        <v>0.2811395090413173</v>
      </c>
    </row>
    <row r="42" spans="1:7" ht="12.75">
      <c r="A42" s="159" t="s">
        <v>119</v>
      </c>
      <c r="B42" s="159" t="s">
        <v>19</v>
      </c>
      <c r="C42" s="155" t="s">
        <v>120</v>
      </c>
      <c r="D42" s="155">
        <v>500</v>
      </c>
      <c r="E42" s="155">
        <v>500</v>
      </c>
      <c r="F42" s="155">
        <v>46</v>
      </c>
      <c r="G42" s="137">
        <f t="shared" si="0"/>
        <v>0.092</v>
      </c>
    </row>
    <row r="43" spans="1:7" ht="12.75">
      <c r="A43" s="159" t="s">
        <v>121</v>
      </c>
      <c r="B43" s="163"/>
      <c r="C43" s="153" t="s">
        <v>122</v>
      </c>
      <c r="D43" s="153">
        <f>D42+D41+D40+D10</f>
        <v>99540</v>
      </c>
      <c r="E43" s="153">
        <f>E42+E41+E40+E10</f>
        <v>99540</v>
      </c>
      <c r="F43" s="153">
        <f>F42+F41+F40+F10</f>
        <v>28279</v>
      </c>
      <c r="G43" s="144">
        <f t="shared" si="0"/>
        <v>0.28409684548925057</v>
      </c>
    </row>
    <row r="44" spans="1:7" ht="12.75">
      <c r="A44" s="159" t="s">
        <v>123</v>
      </c>
      <c r="B44" s="159" t="s">
        <v>26</v>
      </c>
      <c r="C44" s="155" t="s">
        <v>124</v>
      </c>
      <c r="D44" s="146"/>
      <c r="E44" s="147"/>
      <c r="F44" s="147"/>
      <c r="G44" s="137"/>
    </row>
    <row r="45" spans="1:7" ht="12.75">
      <c r="A45" s="159" t="s">
        <v>125</v>
      </c>
      <c r="B45" s="159" t="s">
        <v>12</v>
      </c>
      <c r="C45" s="155" t="s">
        <v>29</v>
      </c>
      <c r="D45" s="146"/>
      <c r="E45" s="147"/>
      <c r="F45" s="147"/>
      <c r="G45" s="137"/>
    </row>
    <row r="46" spans="1:7" ht="12.75">
      <c r="A46" s="159" t="s">
        <v>126</v>
      </c>
      <c r="B46" s="159"/>
      <c r="C46" s="146" t="s">
        <v>127</v>
      </c>
      <c r="D46" s="146">
        <v>45100</v>
      </c>
      <c r="E46" s="147">
        <v>45100</v>
      </c>
      <c r="F46" s="147">
        <v>26004</v>
      </c>
      <c r="G46" s="137">
        <f t="shared" si="0"/>
        <v>0.5765853658536585</v>
      </c>
    </row>
    <row r="47" spans="1:7" ht="12.75">
      <c r="A47" s="159" t="s">
        <v>128</v>
      </c>
      <c r="B47" s="159"/>
      <c r="C47" s="146" t="s">
        <v>129</v>
      </c>
      <c r="D47" s="146">
        <v>12300</v>
      </c>
      <c r="E47" s="147">
        <v>12300</v>
      </c>
      <c r="F47" s="147">
        <v>7429</v>
      </c>
      <c r="G47" s="137">
        <f t="shared" si="0"/>
        <v>0.6039837398373984</v>
      </c>
    </row>
    <row r="48" spans="1:7" ht="12.75">
      <c r="A48" s="159" t="s">
        <v>130</v>
      </c>
      <c r="B48" s="159"/>
      <c r="C48" s="146" t="s">
        <v>131</v>
      </c>
      <c r="D48" s="146">
        <v>19000</v>
      </c>
      <c r="E48" s="147">
        <v>19000</v>
      </c>
      <c r="F48" s="147">
        <v>752</v>
      </c>
      <c r="G48" s="137">
        <f t="shared" si="0"/>
        <v>0.039578947368421054</v>
      </c>
    </row>
    <row r="49" spans="1:7" ht="12.75">
      <c r="A49" s="159" t="s">
        <v>132</v>
      </c>
      <c r="B49" s="159"/>
      <c r="C49" s="146" t="s">
        <v>133</v>
      </c>
      <c r="D49" s="146">
        <v>11000</v>
      </c>
      <c r="E49" s="147">
        <v>11000</v>
      </c>
      <c r="F49" s="147">
        <v>6549</v>
      </c>
      <c r="G49" s="137">
        <f t="shared" si="0"/>
        <v>0.5953636363636363</v>
      </c>
    </row>
    <row r="50" spans="1:7" ht="12.75">
      <c r="A50" s="159" t="s">
        <v>134</v>
      </c>
      <c r="B50" s="163"/>
      <c r="C50" s="153" t="s">
        <v>24</v>
      </c>
      <c r="D50" s="153">
        <f>SUM(D46:D49)</f>
        <v>87400</v>
      </c>
      <c r="E50" s="153">
        <f>SUM(E46:E49)</f>
        <v>87400</v>
      </c>
      <c r="F50" s="153">
        <f>SUM(F46:F49)</f>
        <v>40734</v>
      </c>
      <c r="G50" s="144">
        <f t="shared" si="0"/>
        <v>0.46606407322654464</v>
      </c>
    </row>
    <row r="51" spans="1:7" ht="12.75">
      <c r="A51" s="159" t="s">
        <v>135</v>
      </c>
      <c r="B51" s="159" t="s">
        <v>15</v>
      </c>
      <c r="C51" s="155" t="s">
        <v>31</v>
      </c>
      <c r="D51" s="146"/>
      <c r="E51" s="147"/>
      <c r="F51" s="147"/>
      <c r="G51" s="137"/>
    </row>
    <row r="52" spans="1:7" ht="12.75">
      <c r="A52" s="159" t="s">
        <v>136</v>
      </c>
      <c r="B52" s="159"/>
      <c r="C52" s="146" t="s">
        <v>137</v>
      </c>
      <c r="D52" s="146">
        <v>12338</v>
      </c>
      <c r="E52" s="147">
        <v>12338</v>
      </c>
      <c r="F52" s="147">
        <v>6453</v>
      </c>
      <c r="G52" s="137">
        <f t="shared" si="0"/>
        <v>0.5230183173934188</v>
      </c>
    </row>
    <row r="53" spans="1:7" ht="12.75">
      <c r="A53" s="159" t="s">
        <v>138</v>
      </c>
      <c r="B53" s="159"/>
      <c r="C53" s="146" t="s">
        <v>139</v>
      </c>
      <c r="D53" s="146">
        <v>22016</v>
      </c>
      <c r="E53" s="147">
        <v>22016</v>
      </c>
      <c r="F53" s="147">
        <v>11514</v>
      </c>
      <c r="G53" s="137">
        <f t="shared" si="0"/>
        <v>0.5229832848837209</v>
      </c>
    </row>
    <row r="54" spans="1:7" ht="12.75">
      <c r="A54" s="159" t="s">
        <v>140</v>
      </c>
      <c r="B54" s="159"/>
      <c r="C54" s="146" t="s">
        <v>141</v>
      </c>
      <c r="D54" s="146">
        <v>7500</v>
      </c>
      <c r="E54" s="147">
        <v>7500</v>
      </c>
      <c r="F54" s="147">
        <v>4475</v>
      </c>
      <c r="G54" s="137">
        <f t="shared" si="0"/>
        <v>0.5966666666666667</v>
      </c>
    </row>
    <row r="55" spans="1:7" ht="12.75">
      <c r="A55" s="159" t="s">
        <v>142</v>
      </c>
      <c r="B55" s="163"/>
      <c r="C55" s="153" t="s">
        <v>24</v>
      </c>
      <c r="D55" s="153">
        <f>SUM(D52:D54)</f>
        <v>41854</v>
      </c>
      <c r="E55" s="153">
        <f>SUM(E52:E54)</f>
        <v>41854</v>
      </c>
      <c r="F55" s="153">
        <f>SUM(F52:F54)</f>
        <v>22442</v>
      </c>
      <c r="G55" s="144">
        <f t="shared" si="0"/>
        <v>0.5361972571319348</v>
      </c>
    </row>
    <row r="56" spans="1:7" ht="12.75">
      <c r="A56" s="159" t="s">
        <v>143</v>
      </c>
      <c r="B56" s="182"/>
      <c r="C56" s="182"/>
      <c r="D56" s="156"/>
      <c r="E56" s="147"/>
      <c r="F56" s="147"/>
      <c r="G56" s="156" t="s">
        <v>77</v>
      </c>
    </row>
    <row r="57" spans="1:7" ht="12.75">
      <c r="A57" s="159" t="s">
        <v>144</v>
      </c>
      <c r="B57" s="159" t="s">
        <v>17</v>
      </c>
      <c r="C57" s="155" t="s">
        <v>33</v>
      </c>
      <c r="D57" s="155">
        <v>200</v>
      </c>
      <c r="E57" s="147">
        <v>200</v>
      </c>
      <c r="F57" s="147">
        <v>124</v>
      </c>
      <c r="G57" s="137">
        <f t="shared" si="0"/>
        <v>0.62</v>
      </c>
    </row>
    <row r="58" spans="1:7" ht="12.75">
      <c r="A58" s="159" t="s">
        <v>145</v>
      </c>
      <c r="B58" s="159" t="s">
        <v>19</v>
      </c>
      <c r="C58" s="155" t="s">
        <v>146</v>
      </c>
      <c r="D58" s="155">
        <v>620</v>
      </c>
      <c r="E58" s="147">
        <v>620</v>
      </c>
      <c r="F58" s="147">
        <v>298</v>
      </c>
      <c r="G58" s="137">
        <f t="shared" si="0"/>
        <v>0.4806451612903226</v>
      </c>
    </row>
    <row r="59" spans="1:7" ht="12.75">
      <c r="A59" s="159" t="s">
        <v>147</v>
      </c>
      <c r="B59" s="159" t="s">
        <v>21</v>
      </c>
      <c r="C59" s="155" t="s">
        <v>148</v>
      </c>
      <c r="D59" s="155">
        <v>500</v>
      </c>
      <c r="E59" s="147">
        <v>500</v>
      </c>
      <c r="F59" s="147">
        <v>373</v>
      </c>
      <c r="G59" s="137">
        <f t="shared" si="0"/>
        <v>0.746</v>
      </c>
    </row>
    <row r="60" spans="1:7" ht="12.75">
      <c r="A60" s="159" t="s">
        <v>149</v>
      </c>
      <c r="B60" s="163"/>
      <c r="C60" s="153" t="s">
        <v>150</v>
      </c>
      <c r="D60" s="153">
        <f>D59+D58+D57+D55+D50</f>
        <v>130574</v>
      </c>
      <c r="E60" s="153">
        <f>E59+E58+E57+E55+E50</f>
        <v>130574</v>
      </c>
      <c r="F60" s="153">
        <f>F59+F58+F57+F55+F50</f>
        <v>63971</v>
      </c>
      <c r="G60" s="144">
        <f t="shared" si="0"/>
        <v>0.48992142386692605</v>
      </c>
    </row>
    <row r="61" spans="1:7" ht="12.75">
      <c r="A61" s="159" t="s">
        <v>151</v>
      </c>
      <c r="B61" s="159" t="s">
        <v>40</v>
      </c>
      <c r="C61" s="155" t="s">
        <v>41</v>
      </c>
      <c r="D61" s="146"/>
      <c r="E61" s="147"/>
      <c r="F61" s="147"/>
      <c r="G61" s="137"/>
    </row>
    <row r="62" spans="1:7" ht="12.75">
      <c r="A62" s="159" t="s">
        <v>152</v>
      </c>
      <c r="B62" s="159"/>
      <c r="C62" s="146" t="s">
        <v>153</v>
      </c>
      <c r="D62" s="146">
        <v>91023</v>
      </c>
      <c r="E62" s="147">
        <v>92420</v>
      </c>
      <c r="F62" s="147">
        <v>47697</v>
      </c>
      <c r="G62" s="137">
        <f t="shared" si="0"/>
        <v>0.5160895909976195</v>
      </c>
    </row>
    <row r="63" spans="1:7" ht="12.75">
      <c r="A63" s="159" t="s">
        <v>154</v>
      </c>
      <c r="B63" s="159"/>
      <c r="C63" s="146" t="s">
        <v>155</v>
      </c>
      <c r="D63" s="146">
        <v>0</v>
      </c>
      <c r="E63" s="147"/>
      <c r="F63" s="147"/>
      <c r="G63" s="137"/>
    </row>
    <row r="64" spans="1:7" ht="12.75">
      <c r="A64" s="159" t="s">
        <v>156</v>
      </c>
      <c r="B64" s="159"/>
      <c r="C64" s="146" t="s">
        <v>157</v>
      </c>
      <c r="D64" s="146">
        <v>0</v>
      </c>
      <c r="E64" s="147">
        <v>5366</v>
      </c>
      <c r="F64" s="147">
        <v>6214</v>
      </c>
      <c r="G64" s="137">
        <f t="shared" si="0"/>
        <v>1.1580320536712636</v>
      </c>
    </row>
    <row r="65" spans="1:7" ht="12.75">
      <c r="A65" s="159" t="s">
        <v>158</v>
      </c>
      <c r="B65" s="159"/>
      <c r="C65" s="146" t="s">
        <v>159</v>
      </c>
      <c r="D65" s="146">
        <v>0</v>
      </c>
      <c r="E65" s="147"/>
      <c r="F65" s="147"/>
      <c r="G65" s="137"/>
    </row>
    <row r="66" spans="1:7" ht="12.75">
      <c r="A66" s="159" t="s">
        <v>160</v>
      </c>
      <c r="B66" s="163"/>
      <c r="C66" s="153" t="s">
        <v>24</v>
      </c>
      <c r="D66" s="153">
        <f>D64+D63+D62+D65</f>
        <v>91023</v>
      </c>
      <c r="E66" s="153">
        <f>E64+E63+E62+E65</f>
        <v>97786</v>
      </c>
      <c r="F66" s="153">
        <f>F64+F63+F62+F65</f>
        <v>53911</v>
      </c>
      <c r="G66" s="144">
        <f t="shared" si="0"/>
        <v>0.5513161393246477</v>
      </c>
    </row>
    <row r="67" spans="1:7" ht="12.75">
      <c r="A67" s="159" t="s">
        <v>161</v>
      </c>
      <c r="B67" s="159" t="s">
        <v>43</v>
      </c>
      <c r="C67" s="155" t="s">
        <v>44</v>
      </c>
      <c r="D67" s="146"/>
      <c r="E67" s="147"/>
      <c r="F67" s="147"/>
      <c r="G67" s="137"/>
    </row>
    <row r="68" spans="1:7" ht="12.75">
      <c r="A68" s="159" t="s">
        <v>162</v>
      </c>
      <c r="B68" s="159"/>
      <c r="C68" s="147" t="s">
        <v>163</v>
      </c>
      <c r="D68" s="146">
        <v>25000</v>
      </c>
      <c r="E68" s="147">
        <v>25000</v>
      </c>
      <c r="F68" s="147">
        <v>310</v>
      </c>
      <c r="G68" s="137">
        <f t="shared" si="0"/>
        <v>0.0124</v>
      </c>
    </row>
    <row r="69" spans="1:7" ht="12.75">
      <c r="A69" s="159" t="s">
        <v>251</v>
      </c>
      <c r="B69" s="163"/>
      <c r="C69" s="153" t="s">
        <v>24</v>
      </c>
      <c r="D69" s="153">
        <f>D68</f>
        <v>25000</v>
      </c>
      <c r="E69" s="153">
        <f>E68</f>
        <v>25000</v>
      </c>
      <c r="F69" s="153">
        <f>F68</f>
        <v>310</v>
      </c>
      <c r="G69" s="144">
        <f t="shared" si="0"/>
        <v>0.0124</v>
      </c>
    </row>
    <row r="70" spans="1:7" ht="12.75">
      <c r="A70" s="159" t="s">
        <v>252</v>
      </c>
      <c r="B70" s="159" t="s">
        <v>46</v>
      </c>
      <c r="C70" s="155" t="s">
        <v>166</v>
      </c>
      <c r="D70" s="146"/>
      <c r="E70" s="147"/>
      <c r="F70" s="147"/>
      <c r="G70" s="137"/>
    </row>
    <row r="71" spans="1:7" ht="12.75">
      <c r="A71" s="159" t="s">
        <v>164</v>
      </c>
      <c r="B71" s="159" t="s">
        <v>12</v>
      </c>
      <c r="C71" s="155" t="s">
        <v>49</v>
      </c>
      <c r="D71" s="146"/>
      <c r="E71" s="147"/>
      <c r="F71" s="147"/>
      <c r="G71" s="137"/>
    </row>
    <row r="72" spans="1:7" ht="12.75">
      <c r="A72" s="159" t="s">
        <v>165</v>
      </c>
      <c r="B72" s="146"/>
      <c r="C72" s="146" t="s">
        <v>169</v>
      </c>
      <c r="D72" s="146">
        <v>35</v>
      </c>
      <c r="E72" s="147">
        <v>35</v>
      </c>
      <c r="F72" s="147">
        <v>14</v>
      </c>
      <c r="G72" s="137">
        <f t="shared" si="0"/>
        <v>0.4</v>
      </c>
    </row>
    <row r="73" spans="1:7" ht="12.75">
      <c r="A73" s="159" t="s">
        <v>167</v>
      </c>
      <c r="B73" s="146"/>
      <c r="C73" s="146" t="s">
        <v>171</v>
      </c>
      <c r="D73" s="146">
        <v>2760</v>
      </c>
      <c r="E73" s="147">
        <v>2760</v>
      </c>
      <c r="F73" s="147">
        <v>1377</v>
      </c>
      <c r="G73" s="137">
        <f t="shared" si="0"/>
        <v>0.4989130434782609</v>
      </c>
    </row>
    <row r="74" spans="1:7" ht="12.75">
      <c r="A74" s="159" t="s">
        <v>168</v>
      </c>
      <c r="B74" s="146"/>
      <c r="C74" s="146" t="s">
        <v>173</v>
      </c>
      <c r="D74" s="146">
        <v>26590</v>
      </c>
      <c r="E74" s="147">
        <v>26590</v>
      </c>
      <c r="F74" s="147">
        <v>10230</v>
      </c>
      <c r="G74" s="137">
        <f aca="true" t="shared" si="1" ref="G74:G100">F74/E74</f>
        <v>0.3847311019180143</v>
      </c>
    </row>
    <row r="75" spans="1:7" ht="12.75">
      <c r="A75" s="159" t="s">
        <v>170</v>
      </c>
      <c r="B75" s="146"/>
      <c r="C75" s="146" t="s">
        <v>175</v>
      </c>
      <c r="D75" s="146">
        <v>1510</v>
      </c>
      <c r="E75" s="147">
        <v>1510</v>
      </c>
      <c r="F75" s="147">
        <v>592</v>
      </c>
      <c r="G75" s="137">
        <f t="shared" si="1"/>
        <v>0.3920529801324503</v>
      </c>
    </row>
    <row r="76" spans="1:7" ht="12.75">
      <c r="A76" s="159" t="s">
        <v>172</v>
      </c>
      <c r="B76" s="146"/>
      <c r="C76" s="146" t="s">
        <v>177</v>
      </c>
      <c r="D76" s="146">
        <v>1435</v>
      </c>
      <c r="E76" s="147">
        <v>5893</v>
      </c>
      <c r="F76" s="147">
        <v>704</v>
      </c>
      <c r="G76" s="137">
        <f t="shared" si="1"/>
        <v>0.11946377057525878</v>
      </c>
    </row>
    <row r="77" spans="1:7" ht="12.75">
      <c r="A77" s="159" t="s">
        <v>174</v>
      </c>
      <c r="B77" s="146"/>
      <c r="C77" s="146" t="s">
        <v>179</v>
      </c>
      <c r="D77" s="146">
        <v>13751</v>
      </c>
      <c r="E77" s="147">
        <v>13751</v>
      </c>
      <c r="F77" s="147">
        <v>7403</v>
      </c>
      <c r="G77" s="137">
        <f t="shared" si="1"/>
        <v>0.538360846483892</v>
      </c>
    </row>
    <row r="78" spans="1:7" ht="12.75">
      <c r="A78" s="159" t="s">
        <v>176</v>
      </c>
      <c r="B78" s="146"/>
      <c r="C78" s="146" t="s">
        <v>182</v>
      </c>
      <c r="D78" s="146">
        <v>47</v>
      </c>
      <c r="E78" s="147">
        <v>47</v>
      </c>
      <c r="F78" s="147">
        <v>920</v>
      </c>
      <c r="G78" s="137">
        <f t="shared" si="1"/>
        <v>19.574468085106382</v>
      </c>
    </row>
    <row r="79" spans="1:7" ht="12.75">
      <c r="A79" s="159" t="s">
        <v>178</v>
      </c>
      <c r="B79" s="146"/>
      <c r="C79" s="146" t="s">
        <v>184</v>
      </c>
      <c r="D79" s="146">
        <v>5117</v>
      </c>
      <c r="E79" s="147">
        <v>3304</v>
      </c>
      <c r="F79" s="147">
        <v>0</v>
      </c>
      <c r="G79" s="137">
        <f t="shared" si="1"/>
        <v>0</v>
      </c>
    </row>
    <row r="80" spans="1:7" ht="12.75">
      <c r="A80" s="159" t="s">
        <v>180</v>
      </c>
      <c r="B80" s="146"/>
      <c r="C80" s="146" t="s">
        <v>186</v>
      </c>
      <c r="D80" s="146">
        <v>1089</v>
      </c>
      <c r="E80" s="147">
        <v>0</v>
      </c>
      <c r="F80" s="147">
        <v>0</v>
      </c>
      <c r="G80" s="137"/>
    </row>
    <row r="81" spans="1:7" ht="12.75">
      <c r="A81" s="159" t="s">
        <v>181</v>
      </c>
      <c r="B81" s="146"/>
      <c r="C81" s="146" t="s">
        <v>188</v>
      </c>
      <c r="D81" s="146">
        <v>1000</v>
      </c>
      <c r="E81" s="147">
        <v>1300</v>
      </c>
      <c r="F81" s="147">
        <v>555</v>
      </c>
      <c r="G81" s="137">
        <f t="shared" si="1"/>
        <v>0.4269230769230769</v>
      </c>
    </row>
    <row r="82" spans="1:7" ht="12.75">
      <c r="A82" s="159" t="s">
        <v>183</v>
      </c>
      <c r="B82" s="146"/>
      <c r="C82" s="147" t="s">
        <v>350</v>
      </c>
      <c r="D82" s="146"/>
      <c r="E82" s="147"/>
      <c r="F82" s="147">
        <v>762</v>
      </c>
      <c r="G82" s="137"/>
    </row>
    <row r="83" spans="1:7" ht="12.75">
      <c r="A83" s="159" t="s">
        <v>185</v>
      </c>
      <c r="B83" s="146"/>
      <c r="C83" s="147" t="s">
        <v>351</v>
      </c>
      <c r="D83" s="146"/>
      <c r="E83" s="147"/>
      <c r="F83" s="147">
        <v>530</v>
      </c>
      <c r="G83" s="137"/>
    </row>
    <row r="84" spans="1:7" ht="12.75">
      <c r="A84" s="159" t="s">
        <v>187</v>
      </c>
      <c r="B84" s="146"/>
      <c r="C84" s="147" t="s">
        <v>352</v>
      </c>
      <c r="D84" s="146"/>
      <c r="E84" s="147"/>
      <c r="F84" s="147">
        <v>72</v>
      </c>
      <c r="G84" s="137"/>
    </row>
    <row r="85" spans="1:7" ht="12.75">
      <c r="A85" s="159" t="s">
        <v>189</v>
      </c>
      <c r="B85" s="159"/>
      <c r="C85" s="155" t="s">
        <v>24</v>
      </c>
      <c r="D85" s="155">
        <f>SUM(D72:D82)</f>
        <v>53334</v>
      </c>
      <c r="E85" s="155">
        <f>SUM(E72:E82)</f>
        <v>55190</v>
      </c>
      <c r="F85" s="155">
        <f>SUM(F72:F84)</f>
        <v>23159</v>
      </c>
      <c r="G85" s="174">
        <f t="shared" si="1"/>
        <v>0.41962312013045844</v>
      </c>
    </row>
    <row r="86" spans="1:7" ht="12.75">
      <c r="A86" s="159" t="s">
        <v>190</v>
      </c>
      <c r="B86" s="159" t="s">
        <v>15</v>
      </c>
      <c r="C86" s="155" t="s">
        <v>51</v>
      </c>
      <c r="D86" s="146"/>
      <c r="E86" s="147"/>
      <c r="F86" s="147"/>
      <c r="G86" s="137"/>
    </row>
    <row r="87" spans="1:7" ht="12.75">
      <c r="A87" s="159" t="s">
        <v>191</v>
      </c>
      <c r="B87" s="159"/>
      <c r="C87" s="146" t="s">
        <v>196</v>
      </c>
      <c r="D87" s="146">
        <v>300</v>
      </c>
      <c r="E87" s="147">
        <v>300</v>
      </c>
      <c r="F87" s="147">
        <v>72</v>
      </c>
      <c r="G87" s="137">
        <f t="shared" si="1"/>
        <v>0.24</v>
      </c>
    </row>
    <row r="88" spans="1:7" ht="12.75">
      <c r="A88" s="159" t="s">
        <v>192</v>
      </c>
      <c r="B88" s="159"/>
      <c r="C88" s="146" t="s">
        <v>199</v>
      </c>
      <c r="D88" s="146">
        <v>5354</v>
      </c>
      <c r="E88" s="147">
        <v>5354</v>
      </c>
      <c r="F88" s="147">
        <v>5354</v>
      </c>
      <c r="G88" s="137">
        <f t="shared" si="1"/>
        <v>1</v>
      </c>
    </row>
    <row r="89" spans="1:7" ht="12.75">
      <c r="A89" s="159" t="s">
        <v>193</v>
      </c>
      <c r="B89" s="159"/>
      <c r="C89" s="146" t="s">
        <v>201</v>
      </c>
      <c r="D89" s="146">
        <v>45453</v>
      </c>
      <c r="E89" s="147">
        <v>45453</v>
      </c>
      <c r="F89" s="147"/>
      <c r="G89" s="137">
        <f t="shared" si="1"/>
        <v>0</v>
      </c>
    </row>
    <row r="90" spans="1:7" ht="12.75">
      <c r="A90" s="159" t="s">
        <v>194</v>
      </c>
      <c r="B90" s="159"/>
      <c r="C90" s="146" t="s">
        <v>208</v>
      </c>
      <c r="D90" s="146">
        <v>14860</v>
      </c>
      <c r="E90" s="147">
        <v>14860</v>
      </c>
      <c r="F90" s="147">
        <v>14860</v>
      </c>
      <c r="G90" s="137">
        <f t="shared" si="1"/>
        <v>1</v>
      </c>
    </row>
    <row r="91" spans="1:7" ht="12.75">
      <c r="A91" s="159" t="s">
        <v>195</v>
      </c>
      <c r="B91" s="159"/>
      <c r="C91" s="155" t="s">
        <v>24</v>
      </c>
      <c r="D91" s="155">
        <f>SUM(D87:D90)</f>
        <v>65967</v>
      </c>
      <c r="E91" s="155">
        <f>SUM(E87:E90)</f>
        <v>65967</v>
      </c>
      <c r="F91" s="155">
        <f>SUM(F87:F90)</f>
        <v>20286</v>
      </c>
      <c r="G91" s="137">
        <f t="shared" si="1"/>
        <v>0.30751739506116693</v>
      </c>
    </row>
    <row r="92" spans="1:7" ht="12.75">
      <c r="A92" s="159" t="s">
        <v>197</v>
      </c>
      <c r="B92" s="163"/>
      <c r="C92" s="153" t="s">
        <v>211</v>
      </c>
      <c r="D92" s="153">
        <f>D91+D85</f>
        <v>119301</v>
      </c>
      <c r="E92" s="153">
        <f>E91+E85</f>
        <v>121157</v>
      </c>
      <c r="F92" s="153">
        <f>F91+F85</f>
        <v>43445</v>
      </c>
      <c r="G92" s="144">
        <f>F92/E92</f>
        <v>0.35858431621780007</v>
      </c>
    </row>
    <row r="93" spans="1:7" ht="12.75">
      <c r="A93" s="159" t="s">
        <v>198</v>
      </c>
      <c r="B93" s="159" t="s">
        <v>54</v>
      </c>
      <c r="C93" s="155" t="s">
        <v>213</v>
      </c>
      <c r="D93" s="146"/>
      <c r="E93" s="147"/>
      <c r="F93" s="147"/>
      <c r="G93" s="137"/>
    </row>
    <row r="94" spans="1:7" ht="12.75">
      <c r="A94" s="159" t="s">
        <v>200</v>
      </c>
      <c r="B94" s="159"/>
      <c r="C94" s="146" t="s">
        <v>215</v>
      </c>
      <c r="D94" s="146">
        <v>20000</v>
      </c>
      <c r="E94" s="147">
        <v>20000</v>
      </c>
      <c r="F94" s="147">
        <v>13304</v>
      </c>
      <c r="G94" s="137">
        <f t="shared" si="1"/>
        <v>0.6652</v>
      </c>
    </row>
    <row r="95" spans="1:7" ht="12.75">
      <c r="A95" s="159" t="s">
        <v>202</v>
      </c>
      <c r="B95" s="163"/>
      <c r="C95" s="165" t="s">
        <v>24</v>
      </c>
      <c r="D95" s="153">
        <f>SUM(D94:D94)</f>
        <v>20000</v>
      </c>
      <c r="E95" s="153">
        <f>SUM(E94:E94)</f>
        <v>20000</v>
      </c>
      <c r="F95" s="153">
        <f>SUM(F94:F94)</f>
        <v>13304</v>
      </c>
      <c r="G95" s="144">
        <f t="shared" si="1"/>
        <v>0.6652</v>
      </c>
    </row>
    <row r="96" spans="1:7" ht="12.75">
      <c r="A96" s="159" t="s">
        <v>203</v>
      </c>
      <c r="B96" s="159" t="s">
        <v>57</v>
      </c>
      <c r="C96" s="155" t="s">
        <v>218</v>
      </c>
      <c r="D96" s="146"/>
      <c r="E96" s="147"/>
      <c r="F96" s="147"/>
      <c r="G96" s="137"/>
    </row>
    <row r="97" spans="1:7" ht="12.75">
      <c r="A97" s="159" t="s">
        <v>204</v>
      </c>
      <c r="B97" s="159"/>
      <c r="C97" s="146" t="s">
        <v>218</v>
      </c>
      <c r="D97" s="155">
        <v>16000</v>
      </c>
      <c r="E97" s="147">
        <v>15925</v>
      </c>
      <c r="F97" s="147"/>
      <c r="G97" s="137">
        <f t="shared" si="1"/>
        <v>0</v>
      </c>
    </row>
    <row r="98" spans="1:7" ht="12.75">
      <c r="A98" s="159" t="s">
        <v>205</v>
      </c>
      <c r="B98" s="159" t="s">
        <v>60</v>
      </c>
      <c r="C98" s="155" t="s">
        <v>61</v>
      </c>
      <c r="D98" s="146"/>
      <c r="E98" s="147"/>
      <c r="F98" s="147"/>
      <c r="G98" s="137"/>
    </row>
    <row r="99" spans="1:7" ht="12.75">
      <c r="A99" s="159" t="s">
        <v>206</v>
      </c>
      <c r="B99" s="159"/>
      <c r="C99" s="146" t="s">
        <v>61</v>
      </c>
      <c r="D99" s="155"/>
      <c r="E99" s="147">
        <v>1263</v>
      </c>
      <c r="F99" s="147">
        <v>1218</v>
      </c>
      <c r="G99" s="137">
        <f t="shared" si="1"/>
        <v>0.9643705463182898</v>
      </c>
    </row>
    <row r="100" spans="1:7" ht="12.75">
      <c r="A100" s="159" t="s">
        <v>207</v>
      </c>
      <c r="B100" s="163"/>
      <c r="C100" s="153" t="s">
        <v>223</v>
      </c>
      <c r="D100" s="153">
        <f>D99+D97+D92+D69+D66+D60+D43+D95</f>
        <v>501438</v>
      </c>
      <c r="E100" s="153">
        <f>E99+E97+E92+E69+E66+E60+E43+E95</f>
        <v>511245</v>
      </c>
      <c r="F100" s="153">
        <f>F99+F97+F92+F69+F66+F60+F43+F95</f>
        <v>204438</v>
      </c>
      <c r="G100" s="144">
        <f t="shared" si="1"/>
        <v>0.39988263943901653</v>
      </c>
    </row>
  </sheetData>
  <sheetProtection selectLockedCells="1" selectUnlockedCells="1"/>
  <mergeCells count="5">
    <mergeCell ref="B56:C56"/>
    <mergeCell ref="A6:B7"/>
    <mergeCell ref="A1:G1"/>
    <mergeCell ref="A3:G3"/>
    <mergeCell ref="A4:G4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5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zoomScalePageLayoutView="0" workbookViewId="0" topLeftCell="A1">
      <selection activeCell="H7" sqref="H7"/>
    </sheetView>
  </sheetViews>
  <sheetFormatPr defaultColWidth="11.7109375" defaultRowHeight="12.75"/>
  <cols>
    <col min="1" max="1" width="3.7109375" style="1" customWidth="1"/>
    <col min="2" max="2" width="4.8515625" style="40" customWidth="1"/>
    <col min="3" max="3" width="34.00390625" style="1" customWidth="1"/>
    <col min="4" max="4" width="5.140625" style="1" customWidth="1"/>
    <col min="5" max="5" width="12.00390625" style="1" customWidth="1"/>
    <col min="6" max="7" width="11.7109375" style="1" customWidth="1"/>
    <col min="8" max="8" width="9.7109375" style="1" customWidth="1"/>
    <col min="9" max="16384" width="11.7109375" style="1" customWidth="1"/>
  </cols>
  <sheetData>
    <row r="1" spans="1:8" ht="12.75">
      <c r="A1" s="184" t="s">
        <v>224</v>
      </c>
      <c r="B1" s="184"/>
      <c r="C1" s="184"/>
      <c r="D1" s="184"/>
      <c r="E1" s="184"/>
      <c r="F1" s="184"/>
      <c r="G1" s="184"/>
      <c r="H1" s="184"/>
    </row>
    <row r="2" spans="1:5" ht="12.75">
      <c r="A2" s="41"/>
      <c r="B2" s="41"/>
      <c r="C2" s="41"/>
      <c r="D2" s="41"/>
      <c r="E2" s="41"/>
    </row>
    <row r="3" spans="1:8" ht="12.75" customHeight="1">
      <c r="A3" s="185" t="s">
        <v>225</v>
      </c>
      <c r="B3" s="185"/>
      <c r="C3" s="185"/>
      <c r="D3" s="185"/>
      <c r="E3" s="185"/>
      <c r="F3" s="185"/>
      <c r="G3" s="185"/>
      <c r="H3" s="185"/>
    </row>
    <row r="4" spans="1:8" ht="12.75" customHeight="1">
      <c r="A4" s="185" t="s">
        <v>226</v>
      </c>
      <c r="B4" s="185"/>
      <c r="C4" s="185"/>
      <c r="D4" s="185"/>
      <c r="E4" s="185"/>
      <c r="F4" s="185"/>
      <c r="G4" s="185"/>
      <c r="H4" s="185"/>
    </row>
    <row r="5" spans="2:5" ht="12.75">
      <c r="B5" s="49"/>
      <c r="C5" s="49"/>
      <c r="D5" s="49"/>
      <c r="E5" s="49"/>
    </row>
    <row r="6" spans="5:8" ht="12.75">
      <c r="E6" s="3"/>
      <c r="G6" s="3"/>
      <c r="H6" s="3" t="s">
        <v>4</v>
      </c>
    </row>
    <row r="7" spans="1:8" ht="48" customHeight="1">
      <c r="A7" s="178" t="s">
        <v>5</v>
      </c>
      <c r="B7" s="178"/>
      <c r="C7" s="50" t="s">
        <v>227</v>
      </c>
      <c r="D7" s="51" t="s">
        <v>228</v>
      </c>
      <c r="E7" s="4" t="s">
        <v>7</v>
      </c>
      <c r="F7" s="4" t="s">
        <v>8</v>
      </c>
      <c r="G7" s="135" t="s">
        <v>9</v>
      </c>
      <c r="H7" s="148" t="s">
        <v>343</v>
      </c>
    </row>
    <row r="8" spans="1:8" ht="12.75">
      <c r="A8" s="178"/>
      <c r="B8" s="178"/>
      <c r="C8" s="52" t="s">
        <v>10</v>
      </c>
      <c r="D8" s="53" t="s">
        <v>229</v>
      </c>
      <c r="E8" s="149" t="s">
        <v>294</v>
      </c>
      <c r="F8" s="150" t="s">
        <v>11</v>
      </c>
      <c r="G8" s="151" t="s">
        <v>344</v>
      </c>
      <c r="H8" s="152" t="s">
        <v>349</v>
      </c>
    </row>
    <row r="9" spans="1:8" ht="12.75">
      <c r="A9" s="32" t="s">
        <v>12</v>
      </c>
      <c r="B9" s="54" t="s">
        <v>13</v>
      </c>
      <c r="C9" s="55" t="s">
        <v>230</v>
      </c>
      <c r="D9" s="56"/>
      <c r="E9" s="57"/>
      <c r="F9" s="8"/>
      <c r="G9" s="61"/>
      <c r="H9" s="147"/>
    </row>
    <row r="10" spans="1:8" ht="12.75">
      <c r="A10" s="9" t="s">
        <v>15</v>
      </c>
      <c r="B10" s="58" t="s">
        <v>12</v>
      </c>
      <c r="C10" s="59" t="s">
        <v>231</v>
      </c>
      <c r="D10" s="60"/>
      <c r="E10" s="47">
        <f>SUM(E11)</f>
        <v>1500</v>
      </c>
      <c r="F10" s="47">
        <f>SUM(F11)</f>
        <v>1500</v>
      </c>
      <c r="G10" s="47">
        <f>SUM(G11)</f>
        <v>0</v>
      </c>
      <c r="H10" s="137">
        <f>G10/F10</f>
        <v>0</v>
      </c>
    </row>
    <row r="11" spans="1:8" ht="12.75">
      <c r="A11" s="9" t="s">
        <v>17</v>
      </c>
      <c r="B11" s="58"/>
      <c r="C11" s="60" t="s">
        <v>232</v>
      </c>
      <c r="D11" s="60"/>
      <c r="E11" s="61">
        <v>1500</v>
      </c>
      <c r="F11" s="8">
        <v>1500</v>
      </c>
      <c r="G11" s="61">
        <v>0</v>
      </c>
      <c r="H11" s="137">
        <f aca="true" t="shared" si="0" ref="H11:H72">G11/F11</f>
        <v>0</v>
      </c>
    </row>
    <row r="12" spans="1:8" ht="12.75">
      <c r="A12" s="9" t="s">
        <v>19</v>
      </c>
      <c r="B12" s="58" t="s">
        <v>15</v>
      </c>
      <c r="C12" s="59" t="s">
        <v>233</v>
      </c>
      <c r="D12" s="59">
        <v>1</v>
      </c>
      <c r="E12" s="47">
        <f>SUM(E13:E15)</f>
        <v>5098</v>
      </c>
      <c r="F12" s="47">
        <f>SUM(F13:F15)</f>
        <v>5175</v>
      </c>
      <c r="G12" s="47">
        <f>SUM(G13:G15)</f>
        <v>2994</v>
      </c>
      <c r="H12" s="137">
        <f t="shared" si="0"/>
        <v>0.5785507246376812</v>
      </c>
    </row>
    <row r="13" spans="1:8" ht="12.75">
      <c r="A13" s="9" t="s">
        <v>21</v>
      </c>
      <c r="B13" s="58"/>
      <c r="C13" s="60" t="s">
        <v>66</v>
      </c>
      <c r="D13" s="60"/>
      <c r="E13" s="61">
        <v>3132</v>
      </c>
      <c r="F13" s="8">
        <v>3193</v>
      </c>
      <c r="G13" s="61">
        <v>1593</v>
      </c>
      <c r="H13" s="137">
        <f t="shared" si="0"/>
        <v>0.4989038521766364</v>
      </c>
    </row>
    <row r="14" spans="1:8" ht="12.75">
      <c r="A14" s="9" t="s">
        <v>23</v>
      </c>
      <c r="B14" s="58"/>
      <c r="C14" s="60" t="s">
        <v>67</v>
      </c>
      <c r="D14" s="60"/>
      <c r="E14" s="61">
        <v>846</v>
      </c>
      <c r="F14" s="8">
        <v>862</v>
      </c>
      <c r="G14" s="61">
        <v>400</v>
      </c>
      <c r="H14" s="137">
        <f t="shared" si="0"/>
        <v>0.46403712296983757</v>
      </c>
    </row>
    <row r="15" spans="1:8" ht="12.75">
      <c r="A15" s="9" t="s">
        <v>25</v>
      </c>
      <c r="B15" s="58"/>
      <c r="C15" s="60" t="s">
        <v>234</v>
      </c>
      <c r="D15" s="60"/>
      <c r="E15" s="61">
        <v>1120</v>
      </c>
      <c r="F15" s="8">
        <v>1120</v>
      </c>
      <c r="G15" s="61">
        <v>1001</v>
      </c>
      <c r="H15" s="137">
        <f t="shared" si="0"/>
        <v>0.89375</v>
      </c>
    </row>
    <row r="16" spans="1:8" ht="12.75">
      <c r="A16" s="9" t="s">
        <v>28</v>
      </c>
      <c r="B16" s="58" t="s">
        <v>17</v>
      </c>
      <c r="C16" s="59" t="s">
        <v>235</v>
      </c>
      <c r="D16" s="60"/>
      <c r="E16" s="47">
        <f>E17</f>
        <v>2000</v>
      </c>
      <c r="F16" s="47">
        <f>F17</f>
        <v>2000</v>
      </c>
      <c r="G16" s="47">
        <f>G17</f>
        <v>751</v>
      </c>
      <c r="H16" s="137">
        <f t="shared" si="0"/>
        <v>0.3755</v>
      </c>
    </row>
    <row r="17" spans="1:8" ht="12.75">
      <c r="A17" s="9" t="s">
        <v>30</v>
      </c>
      <c r="B17" s="58"/>
      <c r="C17" s="60" t="s">
        <v>232</v>
      </c>
      <c r="D17" s="60"/>
      <c r="E17" s="61">
        <v>2000</v>
      </c>
      <c r="F17" s="8">
        <v>2000</v>
      </c>
      <c r="G17" s="61">
        <v>751</v>
      </c>
      <c r="H17" s="137">
        <f t="shared" si="0"/>
        <v>0.3755</v>
      </c>
    </row>
    <row r="18" spans="1:8" ht="12.75">
      <c r="A18" s="9" t="s">
        <v>32</v>
      </c>
      <c r="B18" s="58" t="s">
        <v>19</v>
      </c>
      <c r="C18" s="59" t="s">
        <v>341</v>
      </c>
      <c r="D18" s="59"/>
      <c r="E18" s="47">
        <f>SUM(E19:E21)</f>
        <v>0</v>
      </c>
      <c r="F18" s="47">
        <f>SUM(F19:F21)</f>
        <v>0</v>
      </c>
      <c r="G18" s="47">
        <f>SUM(G19:G21)</f>
        <v>0</v>
      </c>
      <c r="H18" s="137"/>
    </row>
    <row r="19" spans="1:8" ht="12.75">
      <c r="A19" s="9" t="s">
        <v>34</v>
      </c>
      <c r="B19" s="58"/>
      <c r="C19" s="60" t="s">
        <v>66</v>
      </c>
      <c r="D19" s="60"/>
      <c r="E19" s="61"/>
      <c r="F19" s="8"/>
      <c r="G19" s="61"/>
      <c r="H19" s="137"/>
    </row>
    <row r="20" spans="1:8" ht="12.75">
      <c r="A20" s="9" t="s">
        <v>36</v>
      </c>
      <c r="B20" s="58"/>
      <c r="C20" s="60" t="s">
        <v>67</v>
      </c>
      <c r="D20" s="60"/>
      <c r="E20" s="61"/>
      <c r="F20" s="8"/>
      <c r="G20" s="61"/>
      <c r="H20" s="137"/>
    </row>
    <row r="21" spans="1:8" ht="12.75">
      <c r="A21" s="9" t="s">
        <v>38</v>
      </c>
      <c r="B21" s="58"/>
      <c r="C21" s="60" t="s">
        <v>234</v>
      </c>
      <c r="D21" s="60"/>
      <c r="E21" s="61"/>
      <c r="F21" s="8"/>
      <c r="G21" s="61"/>
      <c r="H21" s="137"/>
    </row>
    <row r="22" spans="1:8" ht="12.75">
      <c r="A22" s="9" t="s">
        <v>39</v>
      </c>
      <c r="B22" s="58" t="s">
        <v>21</v>
      </c>
      <c r="C22" s="59" t="s">
        <v>236</v>
      </c>
      <c r="D22" s="60"/>
      <c r="E22" s="47">
        <f>E23</f>
        <v>100</v>
      </c>
      <c r="F22" s="47">
        <f>F23</f>
        <v>100</v>
      </c>
      <c r="G22" s="47">
        <f>G23</f>
        <v>0</v>
      </c>
      <c r="H22" s="137">
        <f t="shared" si="0"/>
        <v>0</v>
      </c>
    </row>
    <row r="23" spans="1:8" ht="12.75">
      <c r="A23" s="9" t="s">
        <v>42</v>
      </c>
      <c r="B23" s="58"/>
      <c r="C23" s="60" t="s">
        <v>232</v>
      </c>
      <c r="D23" s="60"/>
      <c r="E23" s="44">
        <v>100</v>
      </c>
      <c r="F23" s="8">
        <v>100</v>
      </c>
      <c r="G23" s="61">
        <v>0</v>
      </c>
      <c r="H23" s="137">
        <f t="shared" si="0"/>
        <v>0</v>
      </c>
    </row>
    <row r="24" spans="1:8" ht="12.75">
      <c r="A24" s="9" t="s">
        <v>45</v>
      </c>
      <c r="B24" s="58" t="s">
        <v>23</v>
      </c>
      <c r="C24" s="59" t="s">
        <v>237</v>
      </c>
      <c r="D24" s="59">
        <v>9</v>
      </c>
      <c r="E24" s="47">
        <f>SUM(E25:E27)</f>
        <v>53608</v>
      </c>
      <c r="F24" s="47">
        <f>SUM(F25:F27)</f>
        <v>53742</v>
      </c>
      <c r="G24" s="47">
        <f>SUM(G25:G27)</f>
        <v>17400</v>
      </c>
      <c r="H24" s="137">
        <f t="shared" si="0"/>
        <v>0.3237691191247069</v>
      </c>
    </row>
    <row r="25" spans="1:8" ht="12.75">
      <c r="A25" s="9" t="s">
        <v>48</v>
      </c>
      <c r="B25" s="58"/>
      <c r="C25" s="60" t="s">
        <v>66</v>
      </c>
      <c r="D25" s="60"/>
      <c r="E25" s="44">
        <v>16478</v>
      </c>
      <c r="F25" s="8">
        <v>16584</v>
      </c>
      <c r="G25" s="61">
        <v>7480</v>
      </c>
      <c r="H25" s="137">
        <f t="shared" si="0"/>
        <v>0.45103714423540764</v>
      </c>
    </row>
    <row r="26" spans="1:8" ht="12.75">
      <c r="A26" s="9" t="s">
        <v>50</v>
      </c>
      <c r="B26" s="58"/>
      <c r="C26" s="60" t="s">
        <v>67</v>
      </c>
      <c r="D26" s="60"/>
      <c r="E26" s="44">
        <v>4450</v>
      </c>
      <c r="F26" s="8">
        <v>4478</v>
      </c>
      <c r="G26" s="61">
        <v>1831</v>
      </c>
      <c r="H26" s="137">
        <f t="shared" si="0"/>
        <v>0.40888789638231354</v>
      </c>
    </row>
    <row r="27" spans="1:8" ht="12.75">
      <c r="A27" s="9" t="s">
        <v>52</v>
      </c>
      <c r="B27" s="58"/>
      <c r="C27" s="60" t="s">
        <v>234</v>
      </c>
      <c r="D27" s="60"/>
      <c r="E27" s="44">
        <v>32680</v>
      </c>
      <c r="F27" s="8">
        <v>32680</v>
      </c>
      <c r="G27" s="61">
        <v>8089</v>
      </c>
      <c r="H27" s="137">
        <f t="shared" si="0"/>
        <v>0.24752141982864137</v>
      </c>
    </row>
    <row r="28" spans="1:8" ht="12.75">
      <c r="A28" s="9" t="s">
        <v>53</v>
      </c>
      <c r="B28" s="58" t="s">
        <v>25</v>
      </c>
      <c r="C28" s="59" t="s">
        <v>238</v>
      </c>
      <c r="D28" s="60"/>
      <c r="E28" s="47">
        <f>SUM(E29:E31)</f>
        <v>1470</v>
      </c>
      <c r="F28" s="47">
        <f>SUM(F29:F31)</f>
        <v>1470</v>
      </c>
      <c r="G28" s="47">
        <f>SUM(G29:G31)</f>
        <v>590</v>
      </c>
      <c r="H28" s="137">
        <f t="shared" si="0"/>
        <v>0.4013605442176871</v>
      </c>
    </row>
    <row r="29" spans="1:8" ht="12.75">
      <c r="A29" s="9" t="s">
        <v>56</v>
      </c>
      <c r="B29" s="58"/>
      <c r="C29" s="60" t="s">
        <v>66</v>
      </c>
      <c r="D29" s="60"/>
      <c r="E29" s="44">
        <v>480</v>
      </c>
      <c r="F29" s="8">
        <v>480</v>
      </c>
      <c r="G29" s="61">
        <v>231</v>
      </c>
      <c r="H29" s="137">
        <f t="shared" si="0"/>
        <v>0.48125</v>
      </c>
    </row>
    <row r="30" spans="1:8" ht="12.75">
      <c r="A30" s="9" t="s">
        <v>59</v>
      </c>
      <c r="B30" s="58"/>
      <c r="C30" s="60" t="s">
        <v>67</v>
      </c>
      <c r="D30" s="60"/>
      <c r="E30" s="44">
        <v>130</v>
      </c>
      <c r="F30" s="8">
        <v>130</v>
      </c>
      <c r="G30" s="61">
        <v>62</v>
      </c>
      <c r="H30" s="137">
        <f t="shared" si="0"/>
        <v>0.47692307692307695</v>
      </c>
    </row>
    <row r="31" spans="1:8" ht="12.75">
      <c r="A31" s="9" t="s">
        <v>62</v>
      </c>
      <c r="B31" s="58"/>
      <c r="C31" s="60" t="s">
        <v>234</v>
      </c>
      <c r="D31" s="60"/>
      <c r="E31" s="44">
        <v>860</v>
      </c>
      <c r="F31" s="8">
        <v>860</v>
      </c>
      <c r="G31" s="61">
        <v>297</v>
      </c>
      <c r="H31" s="137">
        <f t="shared" si="0"/>
        <v>0.3453488372093023</v>
      </c>
    </row>
    <row r="32" spans="1:8" ht="12.75">
      <c r="A32" s="9" t="s">
        <v>98</v>
      </c>
      <c r="B32" s="58" t="s">
        <v>28</v>
      </c>
      <c r="C32" s="59" t="s">
        <v>239</v>
      </c>
      <c r="D32" s="60"/>
      <c r="E32" s="47">
        <f>E33</f>
        <v>12000</v>
      </c>
      <c r="F32" s="47">
        <f>F33</f>
        <v>12000</v>
      </c>
      <c r="G32" s="47">
        <f>G33</f>
        <v>5430</v>
      </c>
      <c r="H32" s="137">
        <f t="shared" si="0"/>
        <v>0.4525</v>
      </c>
    </row>
    <row r="33" spans="1:8" ht="12.75">
      <c r="A33" s="9" t="s">
        <v>100</v>
      </c>
      <c r="B33" s="58"/>
      <c r="C33" s="60" t="s">
        <v>232</v>
      </c>
      <c r="D33" s="60"/>
      <c r="E33" s="44">
        <v>12000</v>
      </c>
      <c r="F33" s="8">
        <v>12000</v>
      </c>
      <c r="G33" s="61">
        <v>5430</v>
      </c>
      <c r="H33" s="137">
        <f t="shared" si="0"/>
        <v>0.4525</v>
      </c>
    </row>
    <row r="34" spans="1:8" ht="12.75">
      <c r="A34" s="9" t="s">
        <v>102</v>
      </c>
      <c r="B34" s="58" t="s">
        <v>30</v>
      </c>
      <c r="C34" s="59" t="s">
        <v>240</v>
      </c>
      <c r="D34" s="60"/>
      <c r="E34" s="47">
        <f>E35</f>
        <v>1000</v>
      </c>
      <c r="F34" s="47">
        <f>F35</f>
        <v>1000</v>
      </c>
      <c r="G34" s="47">
        <f>G35</f>
        <v>535</v>
      </c>
      <c r="H34" s="137">
        <f t="shared" si="0"/>
        <v>0.535</v>
      </c>
    </row>
    <row r="35" spans="1:8" ht="12.75">
      <c r="A35" s="9" t="s">
        <v>104</v>
      </c>
      <c r="B35" s="58"/>
      <c r="C35" s="60" t="s">
        <v>232</v>
      </c>
      <c r="D35" s="60"/>
      <c r="E35" s="44">
        <v>1000</v>
      </c>
      <c r="F35" s="8">
        <v>1000</v>
      </c>
      <c r="G35" s="61">
        <v>535</v>
      </c>
      <c r="H35" s="137">
        <f t="shared" si="0"/>
        <v>0.535</v>
      </c>
    </row>
    <row r="36" spans="1:8" ht="12.75">
      <c r="A36" s="9" t="s">
        <v>106</v>
      </c>
      <c r="B36" s="58" t="s">
        <v>32</v>
      </c>
      <c r="C36" s="59" t="s">
        <v>241</v>
      </c>
      <c r="D36" s="60"/>
      <c r="E36" s="47">
        <f>E37</f>
        <v>1000</v>
      </c>
      <c r="F36" s="47">
        <f>F37</f>
        <v>1000</v>
      </c>
      <c r="G36" s="47">
        <f>G37</f>
        <v>216</v>
      </c>
      <c r="H36" s="137">
        <f t="shared" si="0"/>
        <v>0.216</v>
      </c>
    </row>
    <row r="37" spans="1:8" ht="12.75">
      <c r="A37" s="9" t="s">
        <v>108</v>
      </c>
      <c r="B37" s="58"/>
      <c r="C37" s="60" t="s">
        <v>232</v>
      </c>
      <c r="D37" s="60"/>
      <c r="E37" s="44">
        <v>1000</v>
      </c>
      <c r="F37" s="8">
        <v>1000</v>
      </c>
      <c r="G37" s="61">
        <v>216</v>
      </c>
      <c r="H37" s="137">
        <f t="shared" si="0"/>
        <v>0.216</v>
      </c>
    </row>
    <row r="38" spans="1:8" ht="12.75">
      <c r="A38" s="9" t="s">
        <v>110</v>
      </c>
      <c r="B38" s="58" t="s">
        <v>34</v>
      </c>
      <c r="C38" s="59" t="s">
        <v>242</v>
      </c>
      <c r="D38" s="59">
        <v>1</v>
      </c>
      <c r="E38" s="47">
        <f>SUM(E39:E41)</f>
        <v>4059</v>
      </c>
      <c r="F38" s="47">
        <f>SUM(F39:F41)</f>
        <v>4059</v>
      </c>
      <c r="G38" s="47">
        <f>SUM(G39:G41)</f>
        <v>1838</v>
      </c>
      <c r="H38" s="137">
        <f t="shared" si="0"/>
        <v>0.45282089184528207</v>
      </c>
    </row>
    <row r="39" spans="1:8" ht="12.75">
      <c r="A39" s="9" t="s">
        <v>112</v>
      </c>
      <c r="B39" s="58"/>
      <c r="C39" s="60" t="s">
        <v>66</v>
      </c>
      <c r="D39" s="60"/>
      <c r="E39" s="44">
        <v>2330</v>
      </c>
      <c r="F39" s="8">
        <v>2330</v>
      </c>
      <c r="G39" s="61">
        <v>1151</v>
      </c>
      <c r="H39" s="137">
        <f t="shared" si="0"/>
        <v>0.4939914163090129</v>
      </c>
    </row>
    <row r="40" spans="1:8" ht="12.75">
      <c r="A40" s="9" t="s">
        <v>113</v>
      </c>
      <c r="B40" s="58"/>
      <c r="C40" s="60" t="s">
        <v>67</v>
      </c>
      <c r="D40" s="60"/>
      <c r="E40" s="44">
        <v>629</v>
      </c>
      <c r="F40" s="8">
        <v>629</v>
      </c>
      <c r="G40" s="61">
        <v>290</v>
      </c>
      <c r="H40" s="137">
        <f t="shared" si="0"/>
        <v>0.4610492845786963</v>
      </c>
    </row>
    <row r="41" spans="1:8" ht="12.75">
      <c r="A41" s="9" t="s">
        <v>115</v>
      </c>
      <c r="B41" s="58"/>
      <c r="C41" s="60" t="s">
        <v>234</v>
      </c>
      <c r="D41" s="60"/>
      <c r="E41" s="44">
        <v>1100</v>
      </c>
      <c r="F41" s="8">
        <v>1100</v>
      </c>
      <c r="G41" s="61">
        <v>397</v>
      </c>
      <c r="H41" s="137">
        <f t="shared" si="0"/>
        <v>0.3609090909090909</v>
      </c>
    </row>
    <row r="42" spans="1:8" ht="12.75">
      <c r="A42" s="9" t="s">
        <v>117</v>
      </c>
      <c r="B42" s="58" t="s">
        <v>36</v>
      </c>
      <c r="C42" s="59" t="s">
        <v>243</v>
      </c>
      <c r="D42" s="59"/>
      <c r="E42" s="47">
        <f>SUM(E43:E45)</f>
        <v>1308</v>
      </c>
      <c r="F42" s="47">
        <f>SUM(F43:F45)</f>
        <v>1308</v>
      </c>
      <c r="G42" s="47">
        <f>SUM(G43:G45)</f>
        <v>1308</v>
      </c>
      <c r="H42" s="137">
        <f t="shared" si="0"/>
        <v>1</v>
      </c>
    </row>
    <row r="43" spans="1:8" ht="12.75">
      <c r="A43" s="9" t="s">
        <v>119</v>
      </c>
      <c r="B43" s="58"/>
      <c r="C43" s="60" t="s">
        <v>66</v>
      </c>
      <c r="D43" s="60"/>
      <c r="E43" s="44">
        <v>1146</v>
      </c>
      <c r="F43" s="8">
        <v>1146</v>
      </c>
      <c r="G43" s="61">
        <v>1146</v>
      </c>
      <c r="H43" s="137">
        <f t="shared" si="0"/>
        <v>1</v>
      </c>
    </row>
    <row r="44" spans="1:8" ht="12.75">
      <c r="A44" s="9" t="s">
        <v>121</v>
      </c>
      <c r="B44" s="58"/>
      <c r="C44" s="60" t="s">
        <v>67</v>
      </c>
      <c r="D44" s="60"/>
      <c r="E44" s="44">
        <v>162</v>
      </c>
      <c r="F44" s="8">
        <v>162</v>
      </c>
      <c r="G44" s="61">
        <v>162</v>
      </c>
      <c r="H44" s="137">
        <f t="shared" si="0"/>
        <v>1</v>
      </c>
    </row>
    <row r="45" spans="1:8" ht="12.75">
      <c r="A45" s="9" t="s">
        <v>123</v>
      </c>
      <c r="B45" s="58"/>
      <c r="C45" s="60" t="s">
        <v>234</v>
      </c>
      <c r="D45" s="60"/>
      <c r="E45" s="44">
        <v>0</v>
      </c>
      <c r="F45" s="8">
        <v>0</v>
      </c>
      <c r="G45" s="61">
        <v>0</v>
      </c>
      <c r="H45" s="137"/>
    </row>
    <row r="46" spans="1:8" ht="12.75">
      <c r="A46" s="9" t="s">
        <v>125</v>
      </c>
      <c r="B46" s="58" t="s">
        <v>38</v>
      </c>
      <c r="C46" s="59" t="s">
        <v>342</v>
      </c>
      <c r="D46" s="62"/>
      <c r="E46" s="47">
        <f>SUM(E47:E49)</f>
        <v>1233</v>
      </c>
      <c r="F46" s="47">
        <f>SUM(F47:F49)</f>
        <v>1233</v>
      </c>
      <c r="G46" s="47">
        <f>SUM(G47:G49)</f>
        <v>840</v>
      </c>
      <c r="H46" s="137">
        <f t="shared" si="0"/>
        <v>0.681265206812652</v>
      </c>
    </row>
    <row r="47" spans="1:8" ht="12.75">
      <c r="A47" s="9" t="s">
        <v>126</v>
      </c>
      <c r="B47" s="58"/>
      <c r="C47" s="60" t="s">
        <v>66</v>
      </c>
      <c r="D47" s="62"/>
      <c r="E47" s="44">
        <v>1077</v>
      </c>
      <c r="F47" s="8">
        <v>1077</v>
      </c>
      <c r="G47" s="61">
        <v>612</v>
      </c>
      <c r="H47" s="137">
        <f t="shared" si="0"/>
        <v>0.5682451253481894</v>
      </c>
    </row>
    <row r="48" spans="1:8" ht="12.75">
      <c r="A48" s="9" t="s">
        <v>128</v>
      </c>
      <c r="B48" s="58"/>
      <c r="C48" s="60" t="s">
        <v>67</v>
      </c>
      <c r="D48" s="62"/>
      <c r="E48" s="44">
        <v>156</v>
      </c>
      <c r="F48" s="8">
        <v>156</v>
      </c>
      <c r="G48" s="61">
        <v>127</v>
      </c>
      <c r="H48" s="137">
        <f t="shared" si="0"/>
        <v>0.8141025641025641</v>
      </c>
    </row>
    <row r="49" spans="1:8" ht="12.75">
      <c r="A49" s="9" t="s">
        <v>130</v>
      </c>
      <c r="B49" s="58"/>
      <c r="C49" s="60" t="s">
        <v>234</v>
      </c>
      <c r="D49" s="62"/>
      <c r="E49" s="44">
        <v>0</v>
      </c>
      <c r="F49" s="8">
        <v>0</v>
      </c>
      <c r="G49" s="61">
        <v>101</v>
      </c>
      <c r="H49" s="137"/>
    </row>
    <row r="50" spans="1:8" ht="12.75">
      <c r="A50" s="9" t="s">
        <v>132</v>
      </c>
      <c r="B50" s="58" t="s">
        <v>39</v>
      </c>
      <c r="C50" s="59" t="s">
        <v>244</v>
      </c>
      <c r="D50" s="60"/>
      <c r="E50" s="47">
        <f>E51</f>
        <v>600</v>
      </c>
      <c r="F50" s="47">
        <f>F51</f>
        <v>600</v>
      </c>
      <c r="G50" s="47">
        <f>G51</f>
        <v>0</v>
      </c>
      <c r="H50" s="137">
        <f t="shared" si="0"/>
        <v>0</v>
      </c>
    </row>
    <row r="51" spans="1:8" ht="12.75">
      <c r="A51" s="9" t="s">
        <v>134</v>
      </c>
      <c r="B51" s="58"/>
      <c r="C51" s="60" t="s">
        <v>232</v>
      </c>
      <c r="D51" s="60"/>
      <c r="E51" s="44">
        <v>600</v>
      </c>
      <c r="F51" s="8">
        <v>600</v>
      </c>
      <c r="G51" s="61">
        <v>0</v>
      </c>
      <c r="H51" s="137">
        <f t="shared" si="0"/>
        <v>0</v>
      </c>
    </row>
    <row r="52" spans="1:8" ht="12.75">
      <c r="A52" s="9" t="s">
        <v>135</v>
      </c>
      <c r="B52" s="63"/>
      <c r="C52" s="64"/>
      <c r="D52" s="64"/>
      <c r="E52" s="65"/>
      <c r="F52" s="8"/>
      <c r="G52" s="65"/>
      <c r="H52" s="65" t="s">
        <v>224</v>
      </c>
    </row>
    <row r="53" spans="1:8" ht="12.75">
      <c r="A53" s="9" t="s">
        <v>136</v>
      </c>
      <c r="B53" s="58" t="s">
        <v>42</v>
      </c>
      <c r="C53" s="59" t="s">
        <v>245</v>
      </c>
      <c r="D53" s="59">
        <v>3</v>
      </c>
      <c r="E53" s="47">
        <f>SUM(E54:E56)</f>
        <v>19907</v>
      </c>
      <c r="F53" s="47">
        <f>SUM(F54:F56)</f>
        <v>19927</v>
      </c>
      <c r="G53" s="47">
        <f>SUM(G54:G56)</f>
        <v>5467</v>
      </c>
      <c r="H53" s="137">
        <f t="shared" si="0"/>
        <v>0.274351382546294</v>
      </c>
    </row>
    <row r="54" spans="1:8" ht="12.75">
      <c r="A54" s="9" t="s">
        <v>138</v>
      </c>
      <c r="B54" s="58"/>
      <c r="C54" s="60" t="s">
        <v>66</v>
      </c>
      <c r="D54" s="60"/>
      <c r="E54" s="44">
        <v>7290</v>
      </c>
      <c r="F54" s="8">
        <v>7306</v>
      </c>
      <c r="G54" s="61">
        <v>1980</v>
      </c>
      <c r="H54" s="137">
        <f t="shared" si="0"/>
        <v>0.2710101286613742</v>
      </c>
    </row>
    <row r="55" spans="1:8" ht="12.75">
      <c r="A55" s="9" t="s">
        <v>140</v>
      </c>
      <c r="B55" s="58"/>
      <c r="C55" s="60" t="s">
        <v>67</v>
      </c>
      <c r="D55" s="60"/>
      <c r="E55" s="44">
        <v>1967</v>
      </c>
      <c r="F55" s="8">
        <v>1971</v>
      </c>
      <c r="G55" s="61">
        <v>477</v>
      </c>
      <c r="H55" s="137">
        <f t="shared" si="0"/>
        <v>0.2420091324200913</v>
      </c>
    </row>
    <row r="56" spans="1:8" ht="12.75">
      <c r="A56" s="9" t="s">
        <v>142</v>
      </c>
      <c r="B56" s="58"/>
      <c r="C56" s="60" t="s">
        <v>234</v>
      </c>
      <c r="D56" s="60"/>
      <c r="E56" s="44">
        <v>10650</v>
      </c>
      <c r="F56" s="8">
        <v>10650</v>
      </c>
      <c r="G56" s="61">
        <v>3010</v>
      </c>
      <c r="H56" s="137">
        <f t="shared" si="0"/>
        <v>0.28262910798122065</v>
      </c>
    </row>
    <row r="57" spans="1:8" ht="12.75">
      <c r="A57" s="9" t="s">
        <v>143</v>
      </c>
      <c r="B57" s="58" t="s">
        <v>45</v>
      </c>
      <c r="C57" s="59" t="s">
        <v>246</v>
      </c>
      <c r="D57" s="60"/>
      <c r="E57" s="47">
        <f>E58</f>
        <v>450</v>
      </c>
      <c r="F57" s="47">
        <f>F58</f>
        <v>450</v>
      </c>
      <c r="G57" s="47">
        <f>G58</f>
        <v>163</v>
      </c>
      <c r="H57" s="137">
        <f t="shared" si="0"/>
        <v>0.3622222222222222</v>
      </c>
    </row>
    <row r="58" spans="1:8" ht="12.75">
      <c r="A58" s="9" t="s">
        <v>144</v>
      </c>
      <c r="B58" s="58"/>
      <c r="C58" s="60" t="s">
        <v>232</v>
      </c>
      <c r="D58" s="60"/>
      <c r="E58" s="44">
        <v>450</v>
      </c>
      <c r="F58" s="8">
        <v>450</v>
      </c>
      <c r="G58" s="61">
        <v>163</v>
      </c>
      <c r="H58" s="137">
        <f t="shared" si="0"/>
        <v>0.3622222222222222</v>
      </c>
    </row>
    <row r="59" spans="1:8" ht="12.75">
      <c r="A59" s="9" t="s">
        <v>145</v>
      </c>
      <c r="B59" s="58" t="s">
        <v>48</v>
      </c>
      <c r="C59" s="59" t="s">
        <v>247</v>
      </c>
      <c r="D59" s="59">
        <v>6</v>
      </c>
      <c r="E59" s="47">
        <f>SUM(E60:E62)</f>
        <v>17746</v>
      </c>
      <c r="F59" s="47">
        <f>SUM(F60:F62)</f>
        <v>17772</v>
      </c>
      <c r="G59" s="47">
        <f>SUM(G60:G62)</f>
        <v>7415</v>
      </c>
      <c r="H59" s="137">
        <f t="shared" si="0"/>
        <v>0.4172293495386</v>
      </c>
    </row>
    <row r="60" spans="1:8" ht="12.75">
      <c r="A60" s="9" t="s">
        <v>147</v>
      </c>
      <c r="B60" s="58"/>
      <c r="C60" s="60" t="s">
        <v>66</v>
      </c>
      <c r="D60" s="60"/>
      <c r="E60" s="44">
        <v>5312</v>
      </c>
      <c r="F60" s="8">
        <v>5332</v>
      </c>
      <c r="G60" s="61">
        <v>1285</v>
      </c>
      <c r="H60" s="137">
        <f t="shared" si="0"/>
        <v>0.24099774943735933</v>
      </c>
    </row>
    <row r="61" spans="1:8" ht="12.75">
      <c r="A61" s="9" t="s">
        <v>149</v>
      </c>
      <c r="B61" s="66"/>
      <c r="C61" s="67" t="s">
        <v>67</v>
      </c>
      <c r="D61" s="67"/>
      <c r="E61" s="44">
        <v>1434</v>
      </c>
      <c r="F61" s="8">
        <v>1440</v>
      </c>
      <c r="G61" s="61">
        <v>312</v>
      </c>
      <c r="H61" s="137">
        <f t="shared" si="0"/>
        <v>0.21666666666666667</v>
      </c>
    </row>
    <row r="62" spans="1:8" ht="12.75">
      <c r="A62" s="9" t="s">
        <v>151</v>
      </c>
      <c r="B62" s="68"/>
      <c r="C62" s="14" t="s">
        <v>234</v>
      </c>
      <c r="D62" s="14"/>
      <c r="E62" s="44">
        <v>11000</v>
      </c>
      <c r="F62" s="8">
        <v>11000</v>
      </c>
      <c r="G62" s="61">
        <v>5818</v>
      </c>
      <c r="H62" s="137">
        <f t="shared" si="0"/>
        <v>0.5289090909090909</v>
      </c>
    </row>
    <row r="63" spans="1:8" ht="12.75">
      <c r="A63" s="9" t="s">
        <v>152</v>
      </c>
      <c r="B63" s="69"/>
      <c r="C63" s="70" t="s">
        <v>248</v>
      </c>
      <c r="D63" s="25">
        <f>SUM(D9:D62)</f>
        <v>20</v>
      </c>
      <c r="E63" s="46">
        <f>SUM(E64:E66)</f>
        <v>123079</v>
      </c>
      <c r="F63" s="46">
        <f>SUM(F64:F66)</f>
        <v>123336</v>
      </c>
      <c r="G63" s="46">
        <f>SUM(G64:G66)</f>
        <v>44947</v>
      </c>
      <c r="H63" s="144">
        <f t="shared" si="0"/>
        <v>0.36442725562690537</v>
      </c>
    </row>
    <row r="64" spans="1:8" ht="12.75">
      <c r="A64" s="9" t="s">
        <v>154</v>
      </c>
      <c r="B64" s="69"/>
      <c r="C64" s="23" t="s">
        <v>66</v>
      </c>
      <c r="D64" s="23"/>
      <c r="E64" s="71">
        <f>SUM(E13,E19,E25,E29,E39,,E43,,E54,E60,E47)</f>
        <v>37245</v>
      </c>
      <c r="F64" s="71">
        <f>SUM(F13,F19,F25,F29,F39,,F43,,F54,F60,F47)</f>
        <v>37448</v>
      </c>
      <c r="G64" s="71">
        <f>SUM(G13,G19,G25,G29,G39,,G43,,G54,G60,G47)</f>
        <v>15478</v>
      </c>
      <c r="H64" s="138">
        <f t="shared" si="0"/>
        <v>0.413319803460799</v>
      </c>
    </row>
    <row r="65" spans="1:8" ht="12.75">
      <c r="A65" s="9" t="s">
        <v>156</v>
      </c>
      <c r="B65" s="69"/>
      <c r="C65" s="23" t="s">
        <v>67</v>
      </c>
      <c r="D65" s="23"/>
      <c r="E65" s="71">
        <f>SUM(E14,E20,E26,E30,E40,E44,E55,E61,E48)</f>
        <v>9774</v>
      </c>
      <c r="F65" s="71">
        <f>SUM(F14,F20,F26,F30,F40,F44,F55,F61,F48)</f>
        <v>9828</v>
      </c>
      <c r="G65" s="71">
        <f>SUM(G14,G20,G26,G30,G40,G44,G55,G61,G48)</f>
        <v>3661</v>
      </c>
      <c r="H65" s="138">
        <f t="shared" si="0"/>
        <v>0.37250712250712253</v>
      </c>
    </row>
    <row r="66" spans="1:8" ht="12.75">
      <c r="A66" s="9" t="s">
        <v>158</v>
      </c>
      <c r="B66" s="69"/>
      <c r="C66" s="23" t="s">
        <v>234</v>
      </c>
      <c r="D66" s="23"/>
      <c r="E66" s="72">
        <f>SUM(E11,E15,E17,E21,E23,E27,E31,E33,E35,E37,E41,E45,E51,E56,E58,E62,E49)</f>
        <v>76060</v>
      </c>
      <c r="F66" s="72">
        <f>SUM(F11,F15,F17,F21,F23,F27,F31,F33,F35,F37,F41,F45,F51,F56,F58,F62,F49)</f>
        <v>76060</v>
      </c>
      <c r="G66" s="72">
        <f>SUM(G11,G15,G17,G21,G23,G27,G31,G33,G35,G37,G41,G45,G51,G56,G58,G62,G49)</f>
        <v>25808</v>
      </c>
      <c r="H66" s="138">
        <f t="shared" si="0"/>
        <v>0.3393110702077307</v>
      </c>
    </row>
    <row r="67" spans="1:8" ht="12.75">
      <c r="A67" s="9" t="s">
        <v>160</v>
      </c>
      <c r="B67" s="73"/>
      <c r="C67" s="74"/>
      <c r="D67" s="74"/>
      <c r="E67" s="75"/>
      <c r="F67" s="8"/>
      <c r="G67" s="61"/>
      <c r="H67" s="137"/>
    </row>
    <row r="68" spans="1:8" ht="12.75">
      <c r="A68" s="9" t="s">
        <v>161</v>
      </c>
      <c r="B68" s="73" t="s">
        <v>26</v>
      </c>
      <c r="C68" s="37" t="s">
        <v>249</v>
      </c>
      <c r="D68" s="74"/>
      <c r="E68" s="75"/>
      <c r="F68" s="8"/>
      <c r="G68" s="61"/>
      <c r="H68" s="137"/>
    </row>
    <row r="69" spans="1:8" ht="12.75">
      <c r="A69" s="9" t="s">
        <v>162</v>
      </c>
      <c r="B69" s="76" t="s">
        <v>12</v>
      </c>
      <c r="C69" s="25" t="s">
        <v>250</v>
      </c>
      <c r="D69" s="25">
        <v>12</v>
      </c>
      <c r="E69" s="46">
        <f>SUM(E70:E72)</f>
        <v>75038</v>
      </c>
      <c r="F69" s="46">
        <f>SUM(F70:F72)</f>
        <v>81883</v>
      </c>
      <c r="G69" s="46">
        <f>SUM(G70:G72)</f>
        <v>43811</v>
      </c>
      <c r="H69" s="144">
        <f t="shared" si="0"/>
        <v>0.5350439041070796</v>
      </c>
    </row>
    <row r="70" spans="1:8" ht="12.75">
      <c r="A70" s="9" t="s">
        <v>251</v>
      </c>
      <c r="B70" s="77"/>
      <c r="C70" s="78" t="s">
        <v>66</v>
      </c>
      <c r="D70" s="78"/>
      <c r="E70" s="71">
        <v>40880</v>
      </c>
      <c r="F70" s="79">
        <v>41040</v>
      </c>
      <c r="G70" s="71">
        <v>21925</v>
      </c>
      <c r="H70" s="138">
        <f t="shared" si="0"/>
        <v>0.5342348927875243</v>
      </c>
    </row>
    <row r="71" spans="1:8" ht="12.75">
      <c r="A71" s="9" t="s">
        <v>252</v>
      </c>
      <c r="B71" s="80"/>
      <c r="C71" s="81" t="s">
        <v>67</v>
      </c>
      <c r="D71" s="81"/>
      <c r="E71" s="71">
        <v>11038</v>
      </c>
      <c r="F71" s="79">
        <v>11081</v>
      </c>
      <c r="G71" s="71">
        <v>5617</v>
      </c>
      <c r="H71" s="138">
        <f t="shared" si="0"/>
        <v>0.5069037090515296</v>
      </c>
    </row>
    <row r="72" spans="1:8" ht="12.75">
      <c r="A72" s="9" t="s">
        <v>164</v>
      </c>
      <c r="B72" s="82"/>
      <c r="C72" s="83" t="s">
        <v>234</v>
      </c>
      <c r="D72" s="83"/>
      <c r="E72" s="71">
        <v>23120</v>
      </c>
      <c r="F72" s="79">
        <v>29762</v>
      </c>
      <c r="G72" s="71">
        <v>16269</v>
      </c>
      <c r="H72" s="138">
        <f t="shared" si="0"/>
        <v>0.5466366507627176</v>
      </c>
    </row>
    <row r="73" spans="1:8" ht="12.75">
      <c r="A73" s="9" t="s">
        <v>165</v>
      </c>
      <c r="B73" s="73"/>
      <c r="C73" s="74"/>
      <c r="D73" s="74"/>
      <c r="E73" s="75"/>
      <c r="F73" s="8"/>
      <c r="G73" s="61"/>
      <c r="H73" s="137"/>
    </row>
    <row r="74" spans="1:8" ht="12.75">
      <c r="A74" s="9" t="s">
        <v>167</v>
      </c>
      <c r="B74" s="68" t="s">
        <v>40</v>
      </c>
      <c r="C74" s="16" t="s">
        <v>253</v>
      </c>
      <c r="D74" s="14"/>
      <c r="E74" s="44"/>
      <c r="F74" s="8"/>
      <c r="G74" s="61"/>
      <c r="H74" s="137"/>
    </row>
    <row r="75" spans="1:8" ht="12.75">
      <c r="A75" s="9" t="s">
        <v>168</v>
      </c>
      <c r="B75" s="84" t="s">
        <v>12</v>
      </c>
      <c r="C75" s="85" t="s">
        <v>254</v>
      </c>
      <c r="D75" s="85">
        <v>4</v>
      </c>
      <c r="E75" s="47">
        <f>SUM(E76:E78)</f>
        <v>12675</v>
      </c>
      <c r="F75" s="47">
        <f>SUM(F76:F78)</f>
        <v>12739</v>
      </c>
      <c r="G75" s="47">
        <f>SUM(G76:G78)</f>
        <v>5636</v>
      </c>
      <c r="H75" s="137">
        <f aca="true" t="shared" si="1" ref="H75:H133">G75/F75</f>
        <v>0.4424209121595102</v>
      </c>
    </row>
    <row r="76" spans="1:8" ht="12.75">
      <c r="A76" s="9" t="s">
        <v>170</v>
      </c>
      <c r="B76" s="58"/>
      <c r="C76" s="60" t="s">
        <v>66</v>
      </c>
      <c r="D76" s="60"/>
      <c r="E76" s="44">
        <v>7976</v>
      </c>
      <c r="F76" s="8">
        <v>8026</v>
      </c>
      <c r="G76" s="61">
        <v>3816</v>
      </c>
      <c r="H76" s="137">
        <f t="shared" si="1"/>
        <v>0.47545477199102915</v>
      </c>
    </row>
    <row r="77" spans="1:8" ht="12.75">
      <c r="A77" s="9" t="s">
        <v>172</v>
      </c>
      <c r="B77" s="58"/>
      <c r="C77" s="60" t="s">
        <v>67</v>
      </c>
      <c r="D77" s="60"/>
      <c r="E77" s="44">
        <v>2154</v>
      </c>
      <c r="F77" s="8">
        <v>2168</v>
      </c>
      <c r="G77" s="61">
        <v>952</v>
      </c>
      <c r="H77" s="137">
        <f t="shared" si="1"/>
        <v>0.43911439114391143</v>
      </c>
    </row>
    <row r="78" spans="1:8" ht="12.75">
      <c r="A78" s="9" t="s">
        <v>174</v>
      </c>
      <c r="B78" s="58"/>
      <c r="C78" s="60" t="s">
        <v>234</v>
      </c>
      <c r="D78" s="60"/>
      <c r="E78" s="44">
        <v>2545</v>
      </c>
      <c r="F78" s="8">
        <v>2545</v>
      </c>
      <c r="G78" s="61">
        <v>868</v>
      </c>
      <c r="H78" s="137">
        <f t="shared" si="1"/>
        <v>0.34106090373280945</v>
      </c>
    </row>
    <row r="79" spans="1:8" ht="12.75">
      <c r="A79" s="9" t="s">
        <v>176</v>
      </c>
      <c r="B79" s="58" t="s">
        <v>15</v>
      </c>
      <c r="C79" s="59" t="s">
        <v>255</v>
      </c>
      <c r="D79" s="60"/>
      <c r="E79" s="47">
        <f>E80</f>
        <v>3306</v>
      </c>
      <c r="F79" s="47">
        <f>F80</f>
        <v>3306</v>
      </c>
      <c r="G79" s="47">
        <f>G80</f>
        <v>1637</v>
      </c>
      <c r="H79" s="137">
        <f t="shared" si="1"/>
        <v>0.49516031457955234</v>
      </c>
    </row>
    <row r="80" spans="1:8" ht="12.75">
      <c r="A80" s="9" t="s">
        <v>178</v>
      </c>
      <c r="B80" s="58"/>
      <c r="C80" s="60" t="s">
        <v>232</v>
      </c>
      <c r="D80" s="60"/>
      <c r="E80" s="44">
        <v>3306</v>
      </c>
      <c r="F80" s="8">
        <v>3306</v>
      </c>
      <c r="G80" s="61">
        <v>1637</v>
      </c>
      <c r="H80" s="137">
        <f t="shared" si="1"/>
        <v>0.49516031457955234</v>
      </c>
    </row>
    <row r="81" spans="1:8" ht="12.75">
      <c r="A81" s="9" t="s">
        <v>180</v>
      </c>
      <c r="B81" s="58" t="s">
        <v>17</v>
      </c>
      <c r="C81" s="59" t="s">
        <v>256</v>
      </c>
      <c r="D81" s="60"/>
      <c r="E81" s="47">
        <f>E82</f>
        <v>550</v>
      </c>
      <c r="F81" s="47">
        <f>F82</f>
        <v>550</v>
      </c>
      <c r="G81" s="47">
        <f>G82</f>
        <v>298</v>
      </c>
      <c r="H81" s="137">
        <f t="shared" si="1"/>
        <v>0.5418181818181819</v>
      </c>
    </row>
    <row r="82" spans="1:8" ht="12.75">
      <c r="A82" s="9" t="s">
        <v>181</v>
      </c>
      <c r="B82" s="58"/>
      <c r="C82" s="60" t="s">
        <v>232</v>
      </c>
      <c r="D82" s="60"/>
      <c r="E82" s="44">
        <v>550</v>
      </c>
      <c r="F82" s="8">
        <v>550</v>
      </c>
      <c r="G82" s="61">
        <v>298</v>
      </c>
      <c r="H82" s="137">
        <f t="shared" si="1"/>
        <v>0.5418181818181819</v>
      </c>
    </row>
    <row r="83" spans="1:8" ht="12.75">
      <c r="A83" s="9" t="s">
        <v>183</v>
      </c>
      <c r="B83" s="80"/>
      <c r="C83" s="86" t="s">
        <v>257</v>
      </c>
      <c r="D83" s="86">
        <v>4</v>
      </c>
      <c r="E83" s="46">
        <f>SUM(E84:E86)</f>
        <v>16531</v>
      </c>
      <c r="F83" s="46">
        <f>SUM(F84:F86)</f>
        <v>16595</v>
      </c>
      <c r="G83" s="46">
        <f>SUM(G84:G86)</f>
        <v>7571</v>
      </c>
      <c r="H83" s="144">
        <f t="shared" si="1"/>
        <v>0.456221753540223</v>
      </c>
    </row>
    <row r="84" spans="1:8" ht="12.75">
      <c r="A84" s="9" t="s">
        <v>185</v>
      </c>
      <c r="B84" s="80"/>
      <c r="C84" s="81" t="s">
        <v>66</v>
      </c>
      <c r="D84" s="81"/>
      <c r="E84" s="72">
        <f>E76</f>
        <v>7976</v>
      </c>
      <c r="F84" s="72">
        <f aca="true" t="shared" si="2" ref="E84:G85">F76</f>
        <v>8026</v>
      </c>
      <c r="G84" s="72">
        <f t="shared" si="2"/>
        <v>3816</v>
      </c>
      <c r="H84" s="138">
        <f t="shared" si="1"/>
        <v>0.47545477199102915</v>
      </c>
    </row>
    <row r="85" spans="1:8" ht="12.75">
      <c r="A85" s="9" t="s">
        <v>187</v>
      </c>
      <c r="B85" s="80"/>
      <c r="C85" s="81" t="s">
        <v>67</v>
      </c>
      <c r="D85" s="81"/>
      <c r="E85" s="72">
        <f t="shared" si="2"/>
        <v>2154</v>
      </c>
      <c r="F85" s="72">
        <f t="shared" si="2"/>
        <v>2168</v>
      </c>
      <c r="G85" s="72">
        <f t="shared" si="2"/>
        <v>952</v>
      </c>
      <c r="H85" s="138">
        <f t="shared" si="1"/>
        <v>0.43911439114391143</v>
      </c>
    </row>
    <row r="86" spans="1:8" ht="12.75">
      <c r="A86" s="9" t="s">
        <v>189</v>
      </c>
      <c r="B86" s="82"/>
      <c r="C86" s="83" t="s">
        <v>234</v>
      </c>
      <c r="D86" s="83"/>
      <c r="E86" s="72">
        <f>E82+E80+E78</f>
        <v>6401</v>
      </c>
      <c r="F86" s="72">
        <f>F82+F80+F78</f>
        <v>6401</v>
      </c>
      <c r="G86" s="72">
        <f>G82+G80+G78</f>
        <v>2803</v>
      </c>
      <c r="H86" s="138">
        <f t="shared" si="1"/>
        <v>0.43790032807373847</v>
      </c>
    </row>
    <row r="87" spans="1:8" ht="12.75">
      <c r="A87" s="9" t="s">
        <v>190</v>
      </c>
      <c r="B87" s="73"/>
      <c r="C87" s="74"/>
      <c r="D87" s="74"/>
      <c r="E87" s="48"/>
      <c r="F87" s="8"/>
      <c r="G87" s="48"/>
      <c r="H87" s="48" t="s">
        <v>224</v>
      </c>
    </row>
    <row r="88" spans="1:8" ht="12.75">
      <c r="A88" s="9" t="s">
        <v>191</v>
      </c>
      <c r="B88" s="68" t="s">
        <v>43</v>
      </c>
      <c r="C88" s="16" t="s">
        <v>258</v>
      </c>
      <c r="D88" s="14"/>
      <c r="E88" s="44"/>
      <c r="F88" s="8"/>
      <c r="G88" s="61"/>
      <c r="H88" s="137"/>
    </row>
    <row r="89" spans="1:8" ht="12.75">
      <c r="A89" s="9" t="s">
        <v>192</v>
      </c>
      <c r="B89" s="84" t="s">
        <v>12</v>
      </c>
      <c r="C89" s="85" t="s">
        <v>259</v>
      </c>
      <c r="D89" s="85">
        <v>16</v>
      </c>
      <c r="E89" s="47">
        <f>SUM(E90:E92)</f>
        <v>70014</v>
      </c>
      <c r="F89" s="47">
        <f>SUM(F90:F92)</f>
        <v>70391</v>
      </c>
      <c r="G89" s="47">
        <f>SUM(G90:G92)</f>
        <v>33964</v>
      </c>
      <c r="H89" s="137">
        <f t="shared" si="1"/>
        <v>0.482504865678851</v>
      </c>
    </row>
    <row r="90" spans="1:8" ht="12.75">
      <c r="A90" s="9" t="s">
        <v>193</v>
      </c>
      <c r="B90" s="58"/>
      <c r="C90" s="60" t="s">
        <v>66</v>
      </c>
      <c r="D90" s="60"/>
      <c r="E90" s="44">
        <v>45161</v>
      </c>
      <c r="F90" s="8">
        <v>45459</v>
      </c>
      <c r="G90" s="61">
        <v>22341</v>
      </c>
      <c r="H90" s="137">
        <f t="shared" si="1"/>
        <v>0.49145383752392263</v>
      </c>
    </row>
    <row r="91" spans="1:8" ht="12.75">
      <c r="A91" s="9" t="s">
        <v>194</v>
      </c>
      <c r="B91" s="58"/>
      <c r="C91" s="60" t="s">
        <v>67</v>
      </c>
      <c r="D91" s="60"/>
      <c r="E91" s="44">
        <v>12193</v>
      </c>
      <c r="F91" s="8">
        <v>12272</v>
      </c>
      <c r="G91" s="61">
        <v>5637</v>
      </c>
      <c r="H91" s="137">
        <f t="shared" si="1"/>
        <v>0.45933833116036504</v>
      </c>
    </row>
    <row r="92" spans="1:8" ht="12.75">
      <c r="A92" s="9" t="s">
        <v>195</v>
      </c>
      <c r="B92" s="58"/>
      <c r="C92" s="60" t="s">
        <v>234</v>
      </c>
      <c r="D92" s="60"/>
      <c r="E92" s="44">
        <v>12660</v>
      </c>
      <c r="F92" s="8">
        <v>12660</v>
      </c>
      <c r="G92" s="61">
        <v>5986</v>
      </c>
      <c r="H92" s="137">
        <f t="shared" si="1"/>
        <v>0.472827804107425</v>
      </c>
    </row>
    <row r="93" spans="1:8" ht="12.75">
      <c r="A93" s="9" t="s">
        <v>197</v>
      </c>
      <c r="B93" s="58" t="s">
        <v>15</v>
      </c>
      <c r="C93" s="59" t="s">
        <v>260</v>
      </c>
      <c r="D93" s="59">
        <v>3</v>
      </c>
      <c r="E93" s="47">
        <f>SUM(E94:E96)</f>
        <v>8755</v>
      </c>
      <c r="F93" s="47">
        <f>SUM(F94:F96)</f>
        <v>8755</v>
      </c>
      <c r="G93" s="47">
        <f>SUM(G94:G96)</f>
        <v>3345</v>
      </c>
      <c r="H93" s="137">
        <f t="shared" si="1"/>
        <v>0.38206739006282125</v>
      </c>
    </row>
    <row r="94" spans="1:8" ht="12.75">
      <c r="A94" s="9" t="s">
        <v>198</v>
      </c>
      <c r="B94" s="58"/>
      <c r="C94" s="60" t="s">
        <v>66</v>
      </c>
      <c r="D94" s="60"/>
      <c r="E94" s="44">
        <v>6815</v>
      </c>
      <c r="F94" s="8">
        <v>6815</v>
      </c>
      <c r="G94" s="61">
        <v>2642</v>
      </c>
      <c r="H94" s="137">
        <f t="shared" si="1"/>
        <v>0.3876742479823918</v>
      </c>
    </row>
    <row r="95" spans="1:8" ht="12.75">
      <c r="A95" s="9" t="s">
        <v>200</v>
      </c>
      <c r="B95" s="58"/>
      <c r="C95" s="60" t="s">
        <v>67</v>
      </c>
      <c r="D95" s="60"/>
      <c r="E95" s="44">
        <v>1840</v>
      </c>
      <c r="F95" s="8">
        <v>1840</v>
      </c>
      <c r="G95" s="61">
        <v>688</v>
      </c>
      <c r="H95" s="137">
        <f t="shared" si="1"/>
        <v>0.3739130434782609</v>
      </c>
    </row>
    <row r="96" spans="1:8" ht="12.75">
      <c r="A96" s="9" t="s">
        <v>202</v>
      </c>
      <c r="B96" s="58"/>
      <c r="C96" s="60" t="s">
        <v>234</v>
      </c>
      <c r="D96" s="60"/>
      <c r="E96" s="44">
        <v>100</v>
      </c>
      <c r="F96" s="8">
        <v>100</v>
      </c>
      <c r="G96" s="61">
        <v>15</v>
      </c>
      <c r="H96" s="137">
        <f t="shared" si="1"/>
        <v>0.15</v>
      </c>
    </row>
    <row r="97" spans="1:8" ht="12.75">
      <c r="A97" s="9" t="s">
        <v>203</v>
      </c>
      <c r="B97" s="58" t="s">
        <v>17</v>
      </c>
      <c r="C97" s="59" t="s">
        <v>261</v>
      </c>
      <c r="D97" s="59">
        <v>3</v>
      </c>
      <c r="E97" s="47">
        <f>SUM(E98:E100)</f>
        <v>15977</v>
      </c>
      <c r="F97" s="47">
        <f>SUM(F98:F100)</f>
        <v>16041</v>
      </c>
      <c r="G97" s="47">
        <f>SUM(G98:G100)</f>
        <v>7839</v>
      </c>
      <c r="H97" s="137">
        <f t="shared" si="1"/>
        <v>0.4886852440620909</v>
      </c>
    </row>
    <row r="98" spans="1:8" ht="12.75">
      <c r="A98" s="9" t="s">
        <v>204</v>
      </c>
      <c r="B98" s="58"/>
      <c r="C98" s="60" t="s">
        <v>66</v>
      </c>
      <c r="D98" s="60"/>
      <c r="E98" s="44">
        <v>4109</v>
      </c>
      <c r="F98" s="8">
        <v>4159</v>
      </c>
      <c r="G98" s="61">
        <v>1944</v>
      </c>
      <c r="H98" s="137">
        <f t="shared" si="1"/>
        <v>0.4674200528973311</v>
      </c>
    </row>
    <row r="99" spans="1:8" ht="12.75">
      <c r="A99" s="9" t="s">
        <v>205</v>
      </c>
      <c r="B99" s="58"/>
      <c r="C99" s="60" t="s">
        <v>67</v>
      </c>
      <c r="D99" s="60"/>
      <c r="E99" s="44">
        <v>1110</v>
      </c>
      <c r="F99" s="8">
        <v>1124</v>
      </c>
      <c r="G99" s="61">
        <v>466</v>
      </c>
      <c r="H99" s="137">
        <f t="shared" si="1"/>
        <v>0.41459074733096085</v>
      </c>
    </row>
    <row r="100" spans="1:8" ht="12.75">
      <c r="A100" s="9" t="s">
        <v>206</v>
      </c>
      <c r="B100" s="58"/>
      <c r="C100" s="60" t="s">
        <v>234</v>
      </c>
      <c r="D100" s="60"/>
      <c r="E100" s="44">
        <v>10758</v>
      </c>
      <c r="F100" s="8">
        <v>10758</v>
      </c>
      <c r="G100" s="61">
        <v>5429</v>
      </c>
      <c r="H100" s="137">
        <f t="shared" si="1"/>
        <v>0.5046477040342071</v>
      </c>
    </row>
    <row r="101" spans="1:8" ht="12.75">
      <c r="A101" s="9" t="s">
        <v>207</v>
      </c>
      <c r="B101" s="58" t="s">
        <v>19</v>
      </c>
      <c r="C101" s="59" t="s">
        <v>256</v>
      </c>
      <c r="D101" s="59">
        <v>2</v>
      </c>
      <c r="E101" s="47">
        <f>SUM(E102:E104)</f>
        <v>13175</v>
      </c>
      <c r="F101" s="47">
        <f>SUM(F102:F104)</f>
        <v>13188</v>
      </c>
      <c r="G101" s="47">
        <f>SUM(G102:G104)</f>
        <v>5967</v>
      </c>
      <c r="H101" s="137">
        <f t="shared" si="1"/>
        <v>0.45245677888989994</v>
      </c>
    </row>
    <row r="102" spans="1:8" ht="12.75">
      <c r="A102" s="9" t="s">
        <v>209</v>
      </c>
      <c r="B102" s="58"/>
      <c r="C102" s="60" t="s">
        <v>66</v>
      </c>
      <c r="D102" s="60"/>
      <c r="E102" s="44">
        <v>3443</v>
      </c>
      <c r="F102" s="8">
        <v>3453</v>
      </c>
      <c r="G102" s="61">
        <v>1251</v>
      </c>
      <c r="H102" s="137">
        <f t="shared" si="1"/>
        <v>0.3622936576889661</v>
      </c>
    </row>
    <row r="103" spans="1:8" ht="12.75">
      <c r="A103" s="9" t="s">
        <v>210</v>
      </c>
      <c r="B103" s="66"/>
      <c r="C103" s="60" t="s">
        <v>67</v>
      </c>
      <c r="D103" s="60"/>
      <c r="E103" s="44">
        <v>930</v>
      </c>
      <c r="F103" s="8">
        <v>933</v>
      </c>
      <c r="G103" s="61">
        <v>300</v>
      </c>
      <c r="H103" s="137">
        <f t="shared" si="1"/>
        <v>0.3215434083601286</v>
      </c>
    </row>
    <row r="104" spans="1:8" ht="12.75">
      <c r="A104" s="9" t="s">
        <v>212</v>
      </c>
      <c r="B104" s="9"/>
      <c r="C104" s="13" t="s">
        <v>234</v>
      </c>
      <c r="D104" s="60"/>
      <c r="E104" s="44">
        <v>8802</v>
      </c>
      <c r="F104" s="8">
        <v>8802</v>
      </c>
      <c r="G104" s="61">
        <v>4416</v>
      </c>
      <c r="H104" s="137">
        <f t="shared" si="1"/>
        <v>0.501704158145876</v>
      </c>
    </row>
    <row r="105" spans="1:8" ht="12.75">
      <c r="A105" s="9" t="s">
        <v>214</v>
      </c>
      <c r="B105" s="38"/>
      <c r="C105" s="87" t="s">
        <v>262</v>
      </c>
      <c r="D105" s="86">
        <f>SUM(D87:D104)</f>
        <v>24</v>
      </c>
      <c r="E105" s="46">
        <f>SUM(E106:E108)</f>
        <v>107921</v>
      </c>
      <c r="F105" s="46">
        <f>SUM(F106:F108)</f>
        <v>108375</v>
      </c>
      <c r="G105" s="46">
        <f>SUM(G106:G108)</f>
        <v>51115</v>
      </c>
      <c r="H105" s="144">
        <f t="shared" si="1"/>
        <v>0.4716493656286044</v>
      </c>
    </row>
    <row r="106" spans="1:8" ht="12.75">
      <c r="A106" s="9" t="s">
        <v>216</v>
      </c>
      <c r="B106" s="38"/>
      <c r="C106" s="88" t="s">
        <v>66</v>
      </c>
      <c r="D106" s="81"/>
      <c r="E106" s="72">
        <f aca="true" t="shared" si="3" ref="E106:G108">E102+E98+E94+E90</f>
        <v>59528</v>
      </c>
      <c r="F106" s="72">
        <f t="shared" si="3"/>
        <v>59886</v>
      </c>
      <c r="G106" s="72">
        <f t="shared" si="3"/>
        <v>28178</v>
      </c>
      <c r="H106" s="138">
        <f t="shared" si="1"/>
        <v>0.470527335270347</v>
      </c>
    </row>
    <row r="107" spans="1:8" ht="12.75">
      <c r="A107" s="9" t="s">
        <v>217</v>
      </c>
      <c r="B107" s="38"/>
      <c r="C107" s="88" t="s">
        <v>67</v>
      </c>
      <c r="D107" s="81"/>
      <c r="E107" s="72">
        <f t="shared" si="3"/>
        <v>16073</v>
      </c>
      <c r="F107" s="72">
        <f t="shared" si="3"/>
        <v>16169</v>
      </c>
      <c r="G107" s="72">
        <f t="shared" si="3"/>
        <v>7091</v>
      </c>
      <c r="H107" s="138">
        <f t="shared" si="1"/>
        <v>0.43855526006555756</v>
      </c>
    </row>
    <row r="108" spans="1:8" ht="12.75">
      <c r="A108" s="9" t="s">
        <v>219</v>
      </c>
      <c r="B108" s="38"/>
      <c r="C108" s="88" t="s">
        <v>234</v>
      </c>
      <c r="D108" s="81"/>
      <c r="E108" s="72">
        <f t="shared" si="3"/>
        <v>32320</v>
      </c>
      <c r="F108" s="72">
        <f t="shared" si="3"/>
        <v>32320</v>
      </c>
      <c r="G108" s="72">
        <f t="shared" si="3"/>
        <v>15846</v>
      </c>
      <c r="H108" s="138">
        <f t="shared" si="1"/>
        <v>0.49028465346534655</v>
      </c>
    </row>
    <row r="109" spans="1:8" ht="12.75">
      <c r="A109" s="9" t="s">
        <v>220</v>
      </c>
      <c r="B109" s="9"/>
      <c r="C109" s="13"/>
      <c r="D109" s="60"/>
      <c r="E109" s="44"/>
      <c r="F109" s="8"/>
      <c r="G109" s="61"/>
      <c r="H109" s="137"/>
    </row>
    <row r="110" spans="1:8" ht="12.75">
      <c r="A110" s="9" t="s">
        <v>221</v>
      </c>
      <c r="B110" s="9"/>
      <c r="C110" s="13"/>
      <c r="D110" s="60"/>
      <c r="E110" s="44"/>
      <c r="F110" s="8"/>
      <c r="G110" s="61"/>
      <c r="H110" s="137"/>
    </row>
    <row r="111" spans="1:8" ht="12.75">
      <c r="A111" s="9" t="s">
        <v>222</v>
      </c>
      <c r="B111" s="9" t="s">
        <v>46</v>
      </c>
      <c r="C111" s="15" t="s">
        <v>263</v>
      </c>
      <c r="D111" s="60"/>
      <c r="E111" s="44"/>
      <c r="F111" s="8"/>
      <c r="G111" s="61"/>
      <c r="H111" s="137"/>
    </row>
    <row r="112" spans="1:8" ht="12.75">
      <c r="A112" s="9" t="s">
        <v>264</v>
      </c>
      <c r="B112" s="9" t="s">
        <v>12</v>
      </c>
      <c r="C112" s="15" t="s">
        <v>265</v>
      </c>
      <c r="D112" s="59">
        <v>7</v>
      </c>
      <c r="E112" s="47">
        <f>SUM(E113:E115)</f>
        <v>14731</v>
      </c>
      <c r="F112" s="47">
        <f>SUM(F113:F115)</f>
        <v>14777</v>
      </c>
      <c r="G112" s="47">
        <f>SUM(G113:G115)</f>
        <v>7285</v>
      </c>
      <c r="H112" s="137">
        <f t="shared" si="1"/>
        <v>0.492995871963186</v>
      </c>
    </row>
    <row r="113" spans="1:8" ht="12.75">
      <c r="A113" s="9" t="s">
        <v>266</v>
      </c>
      <c r="B113" s="9"/>
      <c r="C113" s="13" t="s">
        <v>66</v>
      </c>
      <c r="D113" s="60"/>
      <c r="E113" s="44">
        <v>10733</v>
      </c>
      <c r="F113" s="8">
        <v>10769</v>
      </c>
      <c r="G113" s="61">
        <v>5712</v>
      </c>
      <c r="H113" s="137">
        <f t="shared" si="1"/>
        <v>0.530411365957842</v>
      </c>
    </row>
    <row r="114" spans="1:8" ht="12.75">
      <c r="A114" s="9" t="s">
        <v>267</v>
      </c>
      <c r="B114" s="9"/>
      <c r="C114" s="13" t="s">
        <v>67</v>
      </c>
      <c r="D114" s="60"/>
      <c r="E114" s="44">
        <v>2898</v>
      </c>
      <c r="F114" s="8">
        <v>2908</v>
      </c>
      <c r="G114" s="61">
        <v>1341</v>
      </c>
      <c r="H114" s="137">
        <f t="shared" si="1"/>
        <v>0.46114167812929846</v>
      </c>
    </row>
    <row r="115" spans="1:8" ht="12.75">
      <c r="A115" s="9" t="s">
        <v>268</v>
      </c>
      <c r="B115" s="9"/>
      <c r="C115" s="13" t="s">
        <v>234</v>
      </c>
      <c r="D115" s="60"/>
      <c r="E115" s="44">
        <v>1100</v>
      </c>
      <c r="F115" s="8">
        <v>1100</v>
      </c>
      <c r="G115" s="61">
        <v>232</v>
      </c>
      <c r="H115" s="137">
        <f t="shared" si="1"/>
        <v>0.2109090909090909</v>
      </c>
    </row>
    <row r="116" spans="1:8" ht="12.75">
      <c r="A116" s="9" t="s">
        <v>269</v>
      </c>
      <c r="B116" s="9" t="s">
        <v>15</v>
      </c>
      <c r="C116" s="15" t="s">
        <v>270</v>
      </c>
      <c r="D116" s="60"/>
      <c r="E116" s="47">
        <f>E117</f>
        <v>12878</v>
      </c>
      <c r="F116" s="47">
        <f>F117</f>
        <v>12878</v>
      </c>
      <c r="G116" s="47">
        <f>G117</f>
        <v>5994</v>
      </c>
      <c r="H116" s="137">
        <f t="shared" si="1"/>
        <v>0.4654449448672154</v>
      </c>
    </row>
    <row r="117" spans="1:8" ht="12.75">
      <c r="A117" s="9" t="s">
        <v>271</v>
      </c>
      <c r="B117" s="9"/>
      <c r="C117" s="13" t="s">
        <v>232</v>
      </c>
      <c r="D117" s="60"/>
      <c r="E117" s="44">
        <v>12878</v>
      </c>
      <c r="F117" s="8">
        <v>12878</v>
      </c>
      <c r="G117" s="61">
        <v>5994</v>
      </c>
      <c r="H117" s="137">
        <f t="shared" si="1"/>
        <v>0.4654449448672154</v>
      </c>
    </row>
    <row r="118" spans="1:8" ht="12.75">
      <c r="A118" s="9" t="s">
        <v>272</v>
      </c>
      <c r="B118" s="9" t="s">
        <v>17</v>
      </c>
      <c r="C118" s="13" t="s">
        <v>273</v>
      </c>
      <c r="D118" s="59">
        <v>1</v>
      </c>
      <c r="E118" s="47">
        <f>SUM(E119:E121)</f>
        <v>1506</v>
      </c>
      <c r="F118" s="47">
        <f>SUM(F119:F121)</f>
        <v>1519</v>
      </c>
      <c r="G118" s="47">
        <f>SUM(G119:G121)</f>
        <v>756</v>
      </c>
      <c r="H118" s="137">
        <f t="shared" si="1"/>
        <v>0.4976958525345622</v>
      </c>
    </row>
    <row r="119" spans="1:8" ht="12.75">
      <c r="A119" s="9" t="s">
        <v>274</v>
      </c>
      <c r="B119" s="9"/>
      <c r="C119" s="13" t="s">
        <v>66</v>
      </c>
      <c r="D119" s="60"/>
      <c r="E119" s="44">
        <v>950</v>
      </c>
      <c r="F119" s="8">
        <v>960</v>
      </c>
      <c r="G119" s="61">
        <v>484</v>
      </c>
      <c r="H119" s="137">
        <f t="shared" si="1"/>
        <v>0.5041666666666667</v>
      </c>
    </row>
    <row r="120" spans="1:8" ht="12.75">
      <c r="A120" s="9" t="s">
        <v>275</v>
      </c>
      <c r="B120" s="9"/>
      <c r="C120" s="13" t="s">
        <v>67</v>
      </c>
      <c r="D120" s="60"/>
      <c r="E120" s="44">
        <v>256</v>
      </c>
      <c r="F120" s="8">
        <v>259</v>
      </c>
      <c r="G120" s="61">
        <v>131</v>
      </c>
      <c r="H120" s="137">
        <f t="shared" si="1"/>
        <v>0.5057915057915058</v>
      </c>
    </row>
    <row r="121" spans="1:8" ht="12.75">
      <c r="A121" s="9" t="s">
        <v>276</v>
      </c>
      <c r="B121" s="9"/>
      <c r="C121" s="13" t="s">
        <v>234</v>
      </c>
      <c r="D121" s="60"/>
      <c r="E121" s="44">
        <v>300</v>
      </c>
      <c r="F121" s="8">
        <v>300</v>
      </c>
      <c r="G121" s="61">
        <v>141</v>
      </c>
      <c r="H121" s="137">
        <f t="shared" si="1"/>
        <v>0.47</v>
      </c>
    </row>
    <row r="122" spans="1:8" ht="12.75">
      <c r="A122" s="9" t="s">
        <v>277</v>
      </c>
      <c r="B122" s="38"/>
      <c r="C122" s="87" t="s">
        <v>278</v>
      </c>
      <c r="D122" s="86">
        <f>SUM(D111:D121)</f>
        <v>8</v>
      </c>
      <c r="E122" s="46">
        <f>SUM(E112+E116+E118)</f>
        <v>29115</v>
      </c>
      <c r="F122" s="46">
        <f>SUM(F112+F116+F118)</f>
        <v>29174</v>
      </c>
      <c r="G122" s="46">
        <f>SUM(G112+G116+G118)</f>
        <v>14035</v>
      </c>
      <c r="H122" s="144">
        <f t="shared" si="1"/>
        <v>0.4810790429834784</v>
      </c>
    </row>
    <row r="123" spans="1:8" ht="12.75">
      <c r="A123" s="9" t="s">
        <v>279</v>
      </c>
      <c r="B123" s="38"/>
      <c r="C123" s="88" t="s">
        <v>66</v>
      </c>
      <c r="D123" s="81"/>
      <c r="E123" s="72">
        <f aca="true" t="shared" si="4" ref="E123:G124">SUM(E113+E119)</f>
        <v>11683</v>
      </c>
      <c r="F123" s="72">
        <f t="shared" si="4"/>
        <v>11729</v>
      </c>
      <c r="G123" s="72">
        <f t="shared" si="4"/>
        <v>6196</v>
      </c>
      <c r="H123" s="138">
        <f t="shared" si="1"/>
        <v>0.5282632790519226</v>
      </c>
    </row>
    <row r="124" spans="1:8" ht="12.75">
      <c r="A124" s="9" t="s">
        <v>280</v>
      </c>
      <c r="B124" s="38"/>
      <c r="C124" s="88" t="s">
        <v>67</v>
      </c>
      <c r="D124" s="81"/>
      <c r="E124" s="72">
        <f t="shared" si="4"/>
        <v>3154</v>
      </c>
      <c r="F124" s="72">
        <f t="shared" si="4"/>
        <v>3167</v>
      </c>
      <c r="G124" s="72">
        <f t="shared" si="4"/>
        <v>1472</v>
      </c>
      <c r="H124" s="138">
        <f t="shared" si="1"/>
        <v>0.4647931796652984</v>
      </c>
    </row>
    <row r="125" spans="1:8" ht="12.75">
      <c r="A125" s="9" t="s">
        <v>281</v>
      </c>
      <c r="B125" s="38"/>
      <c r="C125" s="88" t="s">
        <v>234</v>
      </c>
      <c r="D125" s="81"/>
      <c r="E125" s="72">
        <f>SUM(E115+E117+E121)</f>
        <v>14278</v>
      </c>
      <c r="F125" s="72">
        <f>SUM(F115+F117+F121)</f>
        <v>14278</v>
      </c>
      <c r="G125" s="72">
        <f>SUM(G115+G117+G121)</f>
        <v>6367</v>
      </c>
      <c r="H125" s="138">
        <f t="shared" si="1"/>
        <v>0.44593080263342205</v>
      </c>
    </row>
    <row r="126" spans="1:8" ht="12.75">
      <c r="A126" s="9" t="s">
        <v>282</v>
      </c>
      <c r="B126" s="45"/>
      <c r="C126" s="89"/>
      <c r="D126" s="90"/>
      <c r="E126" s="75"/>
      <c r="F126" s="8"/>
      <c r="G126" s="61"/>
      <c r="H126" s="137"/>
    </row>
    <row r="127" spans="1:8" ht="12.75">
      <c r="A127" s="9" t="s">
        <v>283</v>
      </c>
      <c r="B127" s="45"/>
      <c r="C127" s="89"/>
      <c r="D127" s="90"/>
      <c r="E127" s="75"/>
      <c r="F127" s="8"/>
      <c r="G127" s="61"/>
      <c r="H127" s="137"/>
    </row>
    <row r="128" spans="1:8" ht="12.75">
      <c r="A128" s="9" t="s">
        <v>284</v>
      </c>
      <c r="B128" s="45"/>
      <c r="C128" s="89"/>
      <c r="D128" s="90"/>
      <c r="E128" s="75"/>
      <c r="F128" s="8"/>
      <c r="G128" s="61"/>
      <c r="H128" s="137"/>
    </row>
    <row r="129" spans="1:8" ht="12.75">
      <c r="A129" s="9" t="s">
        <v>285</v>
      </c>
      <c r="B129" s="9"/>
      <c r="C129" s="91"/>
      <c r="D129" s="67"/>
      <c r="E129" s="44"/>
      <c r="F129" s="8"/>
      <c r="G129" s="61"/>
      <c r="H129" s="137"/>
    </row>
    <row r="130" spans="1:8" ht="12.75">
      <c r="A130" s="9" t="s">
        <v>286</v>
      </c>
      <c r="B130" s="92"/>
      <c r="C130" s="93" t="s">
        <v>287</v>
      </c>
      <c r="D130" s="70">
        <f>SUM(D63,D69,D83,D105,D122)</f>
        <v>68</v>
      </c>
      <c r="E130" s="94">
        <f>SUM(E131:E133)</f>
        <v>351684</v>
      </c>
      <c r="F130" s="94">
        <f>SUM(F131:F133)</f>
        <v>359363</v>
      </c>
      <c r="G130" s="94">
        <f>SUM(G131:G133)</f>
        <v>161479</v>
      </c>
      <c r="H130" s="144">
        <f t="shared" si="1"/>
        <v>0.44934787387683206</v>
      </c>
    </row>
    <row r="131" spans="1:8" ht="12.75">
      <c r="A131" s="9" t="s">
        <v>288</v>
      </c>
      <c r="B131" s="92"/>
      <c r="C131" s="93" t="s">
        <v>66</v>
      </c>
      <c r="D131" s="95"/>
      <c r="E131" s="94">
        <f aca="true" t="shared" si="5" ref="E131:G133">E123+E106+E84+E64+E70</f>
        <v>157312</v>
      </c>
      <c r="F131" s="94">
        <f t="shared" si="5"/>
        <v>158129</v>
      </c>
      <c r="G131" s="94">
        <f t="shared" si="5"/>
        <v>75593</v>
      </c>
      <c r="H131" s="144">
        <f t="shared" si="1"/>
        <v>0.47804640515022545</v>
      </c>
    </row>
    <row r="132" spans="1:8" ht="12.75">
      <c r="A132" s="9" t="s">
        <v>289</v>
      </c>
      <c r="B132" s="92"/>
      <c r="C132" s="93" t="s">
        <v>67</v>
      </c>
      <c r="D132" s="95"/>
      <c r="E132" s="94">
        <f t="shared" si="5"/>
        <v>42193</v>
      </c>
      <c r="F132" s="94">
        <f t="shared" si="5"/>
        <v>42413</v>
      </c>
      <c r="G132" s="94">
        <f t="shared" si="5"/>
        <v>18793</v>
      </c>
      <c r="H132" s="144">
        <f t="shared" si="1"/>
        <v>0.44309527739136584</v>
      </c>
    </row>
    <row r="133" spans="1:8" ht="12.75">
      <c r="A133" s="9" t="s">
        <v>290</v>
      </c>
      <c r="B133" s="92"/>
      <c r="C133" s="93" t="s">
        <v>234</v>
      </c>
      <c r="D133" s="95"/>
      <c r="E133" s="94">
        <f t="shared" si="5"/>
        <v>152179</v>
      </c>
      <c r="F133" s="94">
        <f t="shared" si="5"/>
        <v>158821</v>
      </c>
      <c r="G133" s="94">
        <f t="shared" si="5"/>
        <v>67093</v>
      </c>
      <c r="H133" s="144">
        <f t="shared" si="1"/>
        <v>0.4224441352214128</v>
      </c>
    </row>
  </sheetData>
  <sheetProtection selectLockedCells="1" selectUnlockedCells="1"/>
  <mergeCells count="4">
    <mergeCell ref="A1:H1"/>
    <mergeCell ref="A3:H3"/>
    <mergeCell ref="A4:H4"/>
    <mergeCell ref="A7:B8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r:id="rId1"/>
  <rowBreaks count="2" manualBreakCount="2">
    <brk id="51" max="255" man="1"/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1">
      <selection activeCell="C34" sqref="C34"/>
    </sheetView>
  </sheetViews>
  <sheetFormatPr defaultColWidth="11.7109375" defaultRowHeight="12.75"/>
  <cols>
    <col min="1" max="1" width="4.57421875" style="96" customWidth="1"/>
    <col min="2" max="2" width="3.140625" style="97" customWidth="1"/>
    <col min="3" max="3" width="39.421875" style="97" customWidth="1"/>
    <col min="4" max="4" width="11.421875" style="97" customWidth="1"/>
    <col min="5" max="5" width="11.140625" style="97" customWidth="1"/>
    <col min="6" max="6" width="10.7109375" style="97" customWidth="1"/>
    <col min="7" max="7" width="9.8515625" style="97" customWidth="1"/>
    <col min="8" max="16384" width="11.7109375" style="97" customWidth="1"/>
  </cols>
  <sheetData>
    <row r="1" spans="1:7" ht="12.75">
      <c r="A1" s="188" t="s">
        <v>291</v>
      </c>
      <c r="B1" s="188"/>
      <c r="C1" s="188"/>
      <c r="D1" s="188"/>
      <c r="E1" s="188"/>
      <c r="F1" s="188"/>
      <c r="G1" s="188"/>
    </row>
    <row r="2" spans="1:6" ht="12.75" customHeight="1">
      <c r="A2" s="193"/>
      <c r="B2" s="193"/>
      <c r="C2" s="193"/>
      <c r="D2" s="193"/>
      <c r="E2" s="193"/>
      <c r="F2" s="193"/>
    </row>
    <row r="3" spans="1:3" ht="12.75">
      <c r="A3" s="98"/>
      <c r="B3" s="98"/>
      <c r="C3" s="98"/>
    </row>
    <row r="4" spans="1:7" ht="12.75">
      <c r="A4" s="185" t="s">
        <v>1</v>
      </c>
      <c r="B4" s="185"/>
      <c r="C4" s="185"/>
      <c r="D4" s="185"/>
      <c r="E4" s="185"/>
      <c r="F4" s="185"/>
      <c r="G4" s="185"/>
    </row>
    <row r="5" spans="1:7" ht="12.75">
      <c r="A5" s="185" t="s">
        <v>292</v>
      </c>
      <c r="B5" s="185"/>
      <c r="C5" s="185"/>
      <c r="D5" s="185"/>
      <c r="E5" s="185"/>
      <c r="F5" s="185"/>
      <c r="G5" s="185"/>
    </row>
    <row r="6" spans="1:4" ht="12.75">
      <c r="A6" s="42"/>
      <c r="B6" s="42"/>
      <c r="C6" s="42"/>
      <c r="D6" s="42"/>
    </row>
    <row r="8" spans="1:7" ht="12.75">
      <c r="A8" s="99"/>
      <c r="B8" s="100"/>
      <c r="C8" s="101"/>
      <c r="D8" s="102"/>
      <c r="F8" s="102"/>
      <c r="G8" s="102" t="s">
        <v>4</v>
      </c>
    </row>
    <row r="9" spans="1:7" ht="24.75" customHeight="1">
      <c r="A9" s="190" t="s">
        <v>5</v>
      </c>
      <c r="B9" s="190"/>
      <c r="C9" s="191" t="s">
        <v>293</v>
      </c>
      <c r="D9" s="192" t="s">
        <v>7</v>
      </c>
      <c r="E9" s="178" t="s">
        <v>8</v>
      </c>
      <c r="F9" s="189" t="s">
        <v>9</v>
      </c>
      <c r="G9" s="186" t="s">
        <v>343</v>
      </c>
    </row>
    <row r="10" spans="1:7" ht="24.75" customHeight="1">
      <c r="A10" s="190"/>
      <c r="B10" s="190"/>
      <c r="C10" s="191"/>
      <c r="D10" s="192"/>
      <c r="E10" s="178"/>
      <c r="F10" s="189"/>
      <c r="G10" s="187"/>
    </row>
    <row r="11" spans="1:7" ht="12.75">
      <c r="A11" s="190"/>
      <c r="B11" s="190"/>
      <c r="C11" s="103" t="s">
        <v>10</v>
      </c>
      <c r="D11" s="104" t="s">
        <v>229</v>
      </c>
      <c r="E11" s="104" t="s">
        <v>294</v>
      </c>
      <c r="F11" s="139" t="s">
        <v>11</v>
      </c>
      <c r="G11" s="176" t="s">
        <v>344</v>
      </c>
    </row>
    <row r="12" spans="1:7" ht="12.75" customHeight="1">
      <c r="A12" s="105" t="s">
        <v>12</v>
      </c>
      <c r="B12" s="54" t="s">
        <v>295</v>
      </c>
      <c r="C12" s="106" t="s">
        <v>71</v>
      </c>
      <c r="D12" s="107"/>
      <c r="E12" s="107"/>
      <c r="F12" s="140"/>
      <c r="G12" s="142"/>
    </row>
    <row r="13" spans="1:7" ht="12.75" customHeight="1">
      <c r="A13" s="104" t="s">
        <v>15</v>
      </c>
      <c r="B13" s="108"/>
      <c r="C13" s="109" t="s">
        <v>348</v>
      </c>
      <c r="D13" s="107">
        <v>300</v>
      </c>
      <c r="E13" s="107">
        <v>300</v>
      </c>
      <c r="F13" s="140">
        <v>59</v>
      </c>
      <c r="G13" s="143">
        <f>F13/E13</f>
        <v>0.19666666666666666</v>
      </c>
    </row>
    <row r="14" spans="1:7" ht="12.75" customHeight="1">
      <c r="A14" s="105" t="s">
        <v>17</v>
      </c>
      <c r="B14" s="108"/>
      <c r="C14" s="110" t="s">
        <v>296</v>
      </c>
      <c r="D14" s="107">
        <v>2000</v>
      </c>
      <c r="E14" s="107">
        <v>2000</v>
      </c>
      <c r="F14" s="140">
        <v>0</v>
      </c>
      <c r="G14" s="143">
        <f aca="true" t="shared" si="0" ref="G14:G36">F14/E14</f>
        <v>0</v>
      </c>
    </row>
    <row r="15" spans="1:7" ht="12.75" customHeight="1">
      <c r="A15" s="104" t="s">
        <v>19</v>
      </c>
      <c r="B15" s="111"/>
      <c r="C15" s="107" t="s">
        <v>297</v>
      </c>
      <c r="D15" s="107">
        <v>73500</v>
      </c>
      <c r="E15" s="107">
        <v>73500</v>
      </c>
      <c r="F15" s="140">
        <v>1025</v>
      </c>
      <c r="G15" s="143">
        <f t="shared" si="0"/>
        <v>0.013945578231292517</v>
      </c>
    </row>
    <row r="16" spans="1:7" ht="12.75" customHeight="1">
      <c r="A16" s="105" t="s">
        <v>21</v>
      </c>
      <c r="B16" s="111"/>
      <c r="C16" s="112" t="s">
        <v>298</v>
      </c>
      <c r="D16" s="107">
        <v>1235</v>
      </c>
      <c r="E16" s="107">
        <v>1235</v>
      </c>
      <c r="F16" s="140">
        <v>80</v>
      </c>
      <c r="G16" s="143">
        <f t="shared" si="0"/>
        <v>0.06477732793522267</v>
      </c>
    </row>
    <row r="17" spans="1:7" ht="12.75" customHeight="1">
      <c r="A17" s="104" t="s">
        <v>23</v>
      </c>
      <c r="B17" s="111"/>
      <c r="C17" s="112" t="s">
        <v>299</v>
      </c>
      <c r="D17" s="107">
        <v>2549</v>
      </c>
      <c r="E17" s="107">
        <v>2549</v>
      </c>
      <c r="F17" s="140">
        <v>0</v>
      </c>
      <c r="G17" s="143">
        <f t="shared" si="0"/>
        <v>0</v>
      </c>
    </row>
    <row r="18" spans="1:7" ht="12.75" customHeight="1">
      <c r="A18" s="105" t="s">
        <v>25</v>
      </c>
      <c r="B18" s="111"/>
      <c r="C18" s="112" t="s">
        <v>300</v>
      </c>
      <c r="D18" s="107">
        <v>1500</v>
      </c>
      <c r="E18" s="107">
        <v>1500</v>
      </c>
      <c r="F18" s="140">
        <v>1595</v>
      </c>
      <c r="G18" s="143">
        <f t="shared" si="0"/>
        <v>1.0633333333333332</v>
      </c>
    </row>
    <row r="19" spans="1:7" ht="12.75" customHeight="1">
      <c r="A19" s="104" t="s">
        <v>28</v>
      </c>
      <c r="B19" s="111"/>
      <c r="C19" s="113" t="s">
        <v>301</v>
      </c>
      <c r="D19" s="107">
        <v>400</v>
      </c>
      <c r="E19" s="107">
        <v>400</v>
      </c>
      <c r="F19" s="140">
        <v>0</v>
      </c>
      <c r="G19" s="143">
        <f t="shared" si="0"/>
        <v>0</v>
      </c>
    </row>
    <row r="20" spans="1:7" ht="12.75" customHeight="1">
      <c r="A20" s="105" t="s">
        <v>30</v>
      </c>
      <c r="B20" s="111"/>
      <c r="C20" s="107" t="s">
        <v>302</v>
      </c>
      <c r="D20" s="107">
        <v>3000</v>
      </c>
      <c r="E20" s="107">
        <v>3000</v>
      </c>
      <c r="F20" s="140">
        <v>0</v>
      </c>
      <c r="G20" s="143">
        <f t="shared" si="0"/>
        <v>0</v>
      </c>
    </row>
    <row r="21" spans="1:7" ht="12.75" customHeight="1">
      <c r="A21" s="104" t="s">
        <v>32</v>
      </c>
      <c r="B21" s="111"/>
      <c r="C21" s="107" t="s">
        <v>303</v>
      </c>
      <c r="D21" s="107">
        <v>300</v>
      </c>
      <c r="E21" s="107">
        <v>300</v>
      </c>
      <c r="F21" s="140">
        <v>331</v>
      </c>
      <c r="G21" s="143">
        <f t="shared" si="0"/>
        <v>1.1033333333333333</v>
      </c>
    </row>
    <row r="22" spans="1:7" ht="12.75" customHeight="1">
      <c r="A22" s="105" t="s">
        <v>34</v>
      </c>
      <c r="B22" s="111"/>
      <c r="C22" s="107" t="s">
        <v>354</v>
      </c>
      <c r="D22" s="107">
        <v>2000</v>
      </c>
      <c r="E22" s="107">
        <v>2000</v>
      </c>
      <c r="F22" s="140">
        <v>325</v>
      </c>
      <c r="G22" s="143">
        <f t="shared" si="0"/>
        <v>0.1625</v>
      </c>
    </row>
    <row r="23" spans="1:7" ht="12.75" customHeight="1">
      <c r="A23" s="104" t="s">
        <v>36</v>
      </c>
      <c r="B23" s="114"/>
      <c r="C23" s="112" t="s">
        <v>304</v>
      </c>
      <c r="D23" s="107">
        <v>400</v>
      </c>
      <c r="E23" s="107">
        <v>400</v>
      </c>
      <c r="F23" s="140">
        <v>0</v>
      </c>
      <c r="G23" s="143">
        <f t="shared" si="0"/>
        <v>0</v>
      </c>
    </row>
    <row r="24" spans="1:7" ht="12.75" customHeight="1">
      <c r="A24" s="105" t="s">
        <v>38</v>
      </c>
      <c r="B24" s="114"/>
      <c r="C24" s="112" t="s">
        <v>305</v>
      </c>
      <c r="D24" s="107">
        <v>300</v>
      </c>
      <c r="E24" s="107">
        <v>300</v>
      </c>
      <c r="F24" s="140">
        <v>0</v>
      </c>
      <c r="G24" s="143">
        <f t="shared" si="0"/>
        <v>0</v>
      </c>
    </row>
    <row r="25" spans="1:7" ht="12.75" customHeight="1">
      <c r="A25" s="104" t="s">
        <v>39</v>
      </c>
      <c r="B25" s="113"/>
      <c r="C25" s="112" t="s">
        <v>306</v>
      </c>
      <c r="D25" s="107">
        <v>700</v>
      </c>
      <c r="E25" s="107">
        <v>700</v>
      </c>
      <c r="F25" s="140">
        <v>0</v>
      </c>
      <c r="G25" s="143">
        <f t="shared" si="0"/>
        <v>0</v>
      </c>
    </row>
    <row r="26" spans="1:7" ht="12.75" customHeight="1">
      <c r="A26" s="105" t="s">
        <v>42</v>
      </c>
      <c r="B26" s="113"/>
      <c r="C26" s="112" t="s">
        <v>307</v>
      </c>
      <c r="D26" s="107">
        <v>20000</v>
      </c>
      <c r="E26" s="107">
        <v>20000</v>
      </c>
      <c r="F26" s="140">
        <v>13949</v>
      </c>
      <c r="G26" s="143">
        <f t="shared" si="0"/>
        <v>0.69745</v>
      </c>
    </row>
    <row r="27" spans="1:7" ht="12.75" customHeight="1">
      <c r="A27" s="104" t="s">
        <v>45</v>
      </c>
      <c r="B27" s="113"/>
      <c r="C27" s="112" t="s">
        <v>308</v>
      </c>
      <c r="D27" s="107">
        <v>1000</v>
      </c>
      <c r="E27" s="107">
        <v>1000</v>
      </c>
      <c r="F27" s="140">
        <v>0</v>
      </c>
      <c r="G27" s="143">
        <f t="shared" si="0"/>
        <v>0</v>
      </c>
    </row>
    <row r="28" spans="1:7" ht="12.75" customHeight="1">
      <c r="A28" s="105" t="s">
        <v>48</v>
      </c>
      <c r="B28" s="113"/>
      <c r="C28" s="112" t="s">
        <v>309</v>
      </c>
      <c r="D28" s="107">
        <v>550</v>
      </c>
      <c r="E28" s="107">
        <v>550</v>
      </c>
      <c r="F28" s="140">
        <v>467</v>
      </c>
      <c r="G28" s="143">
        <f t="shared" si="0"/>
        <v>0.8490909090909091</v>
      </c>
    </row>
    <row r="29" spans="1:7" ht="12.75" customHeight="1">
      <c r="A29" s="104" t="s">
        <v>50</v>
      </c>
      <c r="B29" s="113"/>
      <c r="C29" s="112" t="s">
        <v>310</v>
      </c>
      <c r="D29" s="115">
        <v>400</v>
      </c>
      <c r="E29" s="115">
        <v>400</v>
      </c>
      <c r="F29" s="140">
        <v>0</v>
      </c>
      <c r="G29" s="143">
        <f t="shared" si="0"/>
        <v>0</v>
      </c>
    </row>
    <row r="30" spans="1:7" ht="12.75" customHeight="1">
      <c r="A30" s="105" t="s">
        <v>52</v>
      </c>
      <c r="B30" s="113"/>
      <c r="C30" s="112" t="s">
        <v>311</v>
      </c>
      <c r="D30" s="107">
        <v>400</v>
      </c>
      <c r="E30" s="107">
        <v>400</v>
      </c>
      <c r="F30" s="140">
        <v>0</v>
      </c>
      <c r="G30" s="143">
        <f t="shared" si="0"/>
        <v>0</v>
      </c>
    </row>
    <row r="31" spans="1:7" ht="12.75" customHeight="1">
      <c r="A31" s="104" t="s">
        <v>53</v>
      </c>
      <c r="B31" s="113"/>
      <c r="C31" s="112" t="s">
        <v>312</v>
      </c>
      <c r="D31" s="107">
        <v>400</v>
      </c>
      <c r="E31" s="107">
        <v>400</v>
      </c>
      <c r="F31" s="140">
        <v>0</v>
      </c>
      <c r="G31" s="143">
        <f t="shared" si="0"/>
        <v>0</v>
      </c>
    </row>
    <row r="32" spans="1:7" ht="12.75" customHeight="1">
      <c r="A32" s="105" t="s">
        <v>56</v>
      </c>
      <c r="B32" s="113"/>
      <c r="C32" s="112" t="s">
        <v>345</v>
      </c>
      <c r="D32" s="107"/>
      <c r="E32" s="107"/>
      <c r="F32" s="140">
        <v>225</v>
      </c>
      <c r="G32" s="143"/>
    </row>
    <row r="33" spans="1:7" ht="12.75" customHeight="1">
      <c r="A33" s="104" t="s">
        <v>59</v>
      </c>
      <c r="B33" s="113"/>
      <c r="C33" s="112" t="s">
        <v>355</v>
      </c>
      <c r="D33" s="107"/>
      <c r="E33" s="107"/>
      <c r="F33" s="140">
        <v>87</v>
      </c>
      <c r="G33" s="143"/>
    </row>
    <row r="34" spans="1:7" ht="12.75" customHeight="1">
      <c r="A34" s="104" t="s">
        <v>98</v>
      </c>
      <c r="B34" s="113"/>
      <c r="C34" s="112" t="s">
        <v>346</v>
      </c>
      <c r="D34" s="107"/>
      <c r="E34" s="107"/>
      <c r="F34" s="140">
        <v>177</v>
      </c>
      <c r="G34" s="143"/>
    </row>
    <row r="35" spans="1:7" ht="12.75" customHeight="1">
      <c r="A35" s="105" t="s">
        <v>100</v>
      </c>
      <c r="B35" s="113"/>
      <c r="C35" s="112" t="s">
        <v>347</v>
      </c>
      <c r="D35" s="107"/>
      <c r="E35" s="107"/>
      <c r="F35" s="140">
        <v>13</v>
      </c>
      <c r="G35" s="143"/>
    </row>
    <row r="36" spans="1:7" ht="12.75" customHeight="1">
      <c r="A36" s="104" t="s">
        <v>102</v>
      </c>
      <c r="B36" s="116"/>
      <c r="C36" s="117" t="s">
        <v>24</v>
      </c>
      <c r="D36" s="117">
        <f>SUM(D13:D31)</f>
        <v>110934</v>
      </c>
      <c r="E36" s="117">
        <f>SUM(E13:E31)</f>
        <v>110934</v>
      </c>
      <c r="F36" s="141">
        <f>SUM(F13:F35)</f>
        <v>18333</v>
      </c>
      <c r="G36" s="144">
        <f t="shared" si="0"/>
        <v>0.16526042511763753</v>
      </c>
    </row>
    <row r="37" spans="1:3" ht="12.75">
      <c r="A37" s="118"/>
      <c r="B37" s="119"/>
      <c r="C37" s="119"/>
    </row>
    <row r="38" spans="1:3" ht="12.75">
      <c r="A38" s="118"/>
      <c r="B38" s="119"/>
      <c r="C38" s="119"/>
    </row>
    <row r="39" spans="1:3" ht="12.75">
      <c r="A39" s="118"/>
      <c r="B39" s="119"/>
      <c r="C39" s="119"/>
    </row>
    <row r="40" spans="1:3" ht="12.75">
      <c r="A40" s="118"/>
      <c r="B40" s="119"/>
      <c r="C40" s="119"/>
    </row>
    <row r="41" spans="1:3" ht="12.75">
      <c r="A41" s="118"/>
      <c r="B41" s="119"/>
      <c r="C41" s="119"/>
    </row>
    <row r="42" spans="1:3" ht="12.75">
      <c r="A42" s="118"/>
      <c r="B42" s="119"/>
      <c r="C42" s="119"/>
    </row>
    <row r="43" spans="1:3" s="122" customFormat="1" ht="12.75">
      <c r="A43" s="120"/>
      <c r="B43" s="121"/>
      <c r="C43" s="120"/>
    </row>
    <row r="44" spans="1:3" ht="12.75">
      <c r="A44" s="118"/>
      <c r="B44" s="119"/>
      <c r="C44" s="119"/>
    </row>
    <row r="45" spans="1:3" ht="12.75">
      <c r="A45" s="118"/>
      <c r="B45" s="119"/>
      <c r="C45" s="119"/>
    </row>
    <row r="46" spans="1:3" ht="12.75">
      <c r="A46" s="118"/>
      <c r="B46" s="119"/>
      <c r="C46" s="119"/>
    </row>
    <row r="47" spans="1:3" ht="12.75">
      <c r="A47" s="118"/>
      <c r="B47" s="119"/>
      <c r="C47" s="119"/>
    </row>
    <row r="48" spans="1:3" ht="12.75">
      <c r="A48" s="118"/>
      <c r="B48" s="119"/>
      <c r="C48" s="119"/>
    </row>
    <row r="49" spans="1:3" ht="12.75">
      <c r="A49" s="118"/>
      <c r="B49" s="119"/>
      <c r="C49" s="119"/>
    </row>
    <row r="50" spans="1:3" ht="12.75">
      <c r="A50" s="118"/>
      <c r="B50" s="119"/>
      <c r="C50" s="119"/>
    </row>
    <row r="51" spans="1:3" ht="12.75">
      <c r="A51" s="118"/>
      <c r="B51" s="119"/>
      <c r="C51" s="119"/>
    </row>
    <row r="52" spans="1:3" ht="12.75">
      <c r="A52" s="123"/>
      <c r="B52" s="124"/>
      <c r="C52" s="124"/>
    </row>
  </sheetData>
  <sheetProtection selectLockedCells="1" selectUnlockedCells="1"/>
  <mergeCells count="10">
    <mergeCell ref="G9:G10"/>
    <mergeCell ref="A1:G1"/>
    <mergeCell ref="A4:G4"/>
    <mergeCell ref="A5:G5"/>
    <mergeCell ref="F9:F10"/>
    <mergeCell ref="A9:B11"/>
    <mergeCell ref="C9:C10"/>
    <mergeCell ref="D9:D10"/>
    <mergeCell ref="E9:E10"/>
    <mergeCell ref="A2:F2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5.00390625" style="0" customWidth="1"/>
    <col min="4" max="4" width="12.140625" style="0" customWidth="1"/>
    <col min="5" max="5" width="11.28125" style="0" customWidth="1"/>
    <col min="6" max="6" width="11.00390625" style="0" customWidth="1"/>
    <col min="7" max="7" width="9.28125" style="0" customWidth="1"/>
  </cols>
  <sheetData>
    <row r="1" spans="1:7" ht="12.75">
      <c r="A1" s="194" t="s">
        <v>313</v>
      </c>
      <c r="B1" s="194"/>
      <c r="C1" s="194"/>
      <c r="D1" s="194"/>
      <c r="E1" s="194"/>
      <c r="F1" s="194"/>
      <c r="G1" s="194"/>
    </row>
    <row r="2" spans="1:6" ht="12.75">
      <c r="A2" s="198"/>
      <c r="B2" s="198"/>
      <c r="C2" s="198"/>
      <c r="D2" s="198"/>
      <c r="E2" s="198"/>
      <c r="F2" s="198"/>
    </row>
    <row r="3" spans="1:4" ht="12.75">
      <c r="A3" s="125"/>
      <c r="B3" s="125"/>
      <c r="C3" s="125"/>
      <c r="D3" s="125"/>
    </row>
    <row r="4" spans="1:7" ht="12.75">
      <c r="A4" s="195" t="s">
        <v>1</v>
      </c>
      <c r="B4" s="195"/>
      <c r="C4" s="195"/>
      <c r="D4" s="195"/>
      <c r="E4" s="195"/>
      <c r="F4" s="195"/>
      <c r="G4" s="195"/>
    </row>
    <row r="5" spans="1:7" ht="12.75">
      <c r="A5" s="195" t="s">
        <v>314</v>
      </c>
      <c r="B5" s="195"/>
      <c r="C5" s="195"/>
      <c r="D5" s="195"/>
      <c r="E5" s="195"/>
      <c r="F5" s="195"/>
      <c r="G5" s="195"/>
    </row>
    <row r="7" ht="12.75">
      <c r="G7" t="s">
        <v>4</v>
      </c>
    </row>
    <row r="8" spans="1:7" ht="24.75" customHeight="1">
      <c r="A8" s="196" t="s">
        <v>5</v>
      </c>
      <c r="B8" s="196"/>
      <c r="C8" s="197" t="s">
        <v>315</v>
      </c>
      <c r="D8" s="178" t="s">
        <v>7</v>
      </c>
      <c r="E8" s="178" t="s">
        <v>8</v>
      </c>
      <c r="F8" s="189" t="s">
        <v>9</v>
      </c>
      <c r="G8" s="186" t="s">
        <v>343</v>
      </c>
    </row>
    <row r="9" spans="1:7" ht="24.75" customHeight="1">
      <c r="A9" s="196"/>
      <c r="B9" s="196"/>
      <c r="C9" s="197"/>
      <c r="D9" s="178"/>
      <c r="E9" s="178"/>
      <c r="F9" s="189"/>
      <c r="G9" s="187"/>
    </row>
    <row r="10" spans="1:7" ht="12.75">
      <c r="A10" s="196"/>
      <c r="B10" s="196"/>
      <c r="C10" s="126" t="s">
        <v>10</v>
      </c>
      <c r="D10" s="168" t="s">
        <v>229</v>
      </c>
      <c r="E10" s="169" t="s">
        <v>294</v>
      </c>
      <c r="F10" s="168" t="s">
        <v>11</v>
      </c>
      <c r="G10" s="170" t="s">
        <v>344</v>
      </c>
    </row>
    <row r="11" spans="1:7" ht="12.75">
      <c r="A11" s="128" t="s">
        <v>12</v>
      </c>
      <c r="B11" s="129" t="s">
        <v>26</v>
      </c>
      <c r="C11" s="129" t="s">
        <v>69</v>
      </c>
      <c r="D11" s="130"/>
      <c r="E11" s="127"/>
      <c r="F11" s="130"/>
      <c r="G11" s="136"/>
    </row>
    <row r="12" spans="1:7" ht="12.75">
      <c r="A12" s="128" t="s">
        <v>15</v>
      </c>
      <c r="B12" s="129" t="s">
        <v>12</v>
      </c>
      <c r="C12" s="129" t="s">
        <v>315</v>
      </c>
      <c r="D12" s="130"/>
      <c r="E12" s="127"/>
      <c r="F12" s="130"/>
      <c r="G12" s="136"/>
    </row>
    <row r="13" spans="1:7" ht="12.75">
      <c r="A13" s="128" t="s">
        <v>17</v>
      </c>
      <c r="B13" s="127"/>
      <c r="C13" s="127" t="s">
        <v>316</v>
      </c>
      <c r="D13" s="130">
        <v>1000</v>
      </c>
      <c r="E13" s="127">
        <v>1574</v>
      </c>
      <c r="F13" s="130">
        <v>1574</v>
      </c>
      <c r="G13" s="137">
        <f>F13/E13</f>
        <v>1</v>
      </c>
    </row>
    <row r="14" spans="1:7" ht="12.75">
      <c r="A14" s="128" t="s">
        <v>19</v>
      </c>
      <c r="B14" s="127"/>
      <c r="C14" s="127" t="s">
        <v>317</v>
      </c>
      <c r="D14" s="130">
        <v>860</v>
      </c>
      <c r="E14" s="127">
        <v>860</v>
      </c>
      <c r="F14" s="130">
        <v>428</v>
      </c>
      <c r="G14" s="137">
        <f aca="true" t="shared" si="0" ref="G14:G42">F14/E14</f>
        <v>0.49767441860465117</v>
      </c>
    </row>
    <row r="15" spans="1:7" ht="12.75">
      <c r="A15" s="128" t="s">
        <v>21</v>
      </c>
      <c r="B15" s="127"/>
      <c r="C15" s="127" t="s">
        <v>318</v>
      </c>
      <c r="D15" s="44">
        <v>1700</v>
      </c>
      <c r="E15" s="127">
        <v>1700</v>
      </c>
      <c r="F15" s="130">
        <v>760</v>
      </c>
      <c r="G15" s="137">
        <f t="shared" si="0"/>
        <v>0.4470588235294118</v>
      </c>
    </row>
    <row r="16" spans="1:7" ht="12.75">
      <c r="A16" s="128" t="s">
        <v>23</v>
      </c>
      <c r="B16" s="127"/>
      <c r="C16" s="127" t="s">
        <v>319</v>
      </c>
      <c r="D16" s="44">
        <v>1700</v>
      </c>
      <c r="E16" s="127">
        <v>1700</v>
      </c>
      <c r="F16" s="130">
        <v>850</v>
      </c>
      <c r="G16" s="137">
        <f t="shared" si="0"/>
        <v>0.5</v>
      </c>
    </row>
    <row r="17" spans="1:7" ht="12.75">
      <c r="A17" s="131" t="s">
        <v>25</v>
      </c>
      <c r="B17" s="132"/>
      <c r="C17" s="133" t="s">
        <v>24</v>
      </c>
      <c r="D17" s="46">
        <f>SUM(D13:D16)</f>
        <v>5260</v>
      </c>
      <c r="E17" s="46">
        <f>SUM(E13:E16)</f>
        <v>5834</v>
      </c>
      <c r="F17" s="46">
        <f>SUM(F13:F16)</f>
        <v>3612</v>
      </c>
      <c r="G17" s="144">
        <f t="shared" si="0"/>
        <v>0.6191292423723003</v>
      </c>
    </row>
    <row r="18" spans="1:7" ht="12.75">
      <c r="A18" s="128" t="s">
        <v>28</v>
      </c>
      <c r="B18" s="127"/>
      <c r="C18" s="127"/>
      <c r="D18" s="130"/>
      <c r="E18" s="127"/>
      <c r="F18" s="130"/>
      <c r="G18" s="137"/>
    </row>
    <row r="19" spans="1:7" ht="12.75">
      <c r="A19" s="128" t="s">
        <v>30</v>
      </c>
      <c r="B19" s="129" t="s">
        <v>15</v>
      </c>
      <c r="C19" s="129" t="s">
        <v>320</v>
      </c>
      <c r="D19" s="130"/>
      <c r="E19" s="127"/>
      <c r="F19" s="130"/>
      <c r="G19" s="137"/>
    </row>
    <row r="20" spans="1:7" ht="12.75">
      <c r="A20" s="128" t="s">
        <v>32</v>
      </c>
      <c r="B20" s="127"/>
      <c r="C20" s="127" t="s">
        <v>321</v>
      </c>
      <c r="D20" s="44">
        <v>3500</v>
      </c>
      <c r="E20" s="127">
        <v>3500</v>
      </c>
      <c r="F20" s="130">
        <v>1889</v>
      </c>
      <c r="G20" s="137">
        <f t="shared" si="0"/>
        <v>0.5397142857142857</v>
      </c>
    </row>
    <row r="21" spans="1:7" ht="12.75">
      <c r="A21" s="128" t="s">
        <v>34</v>
      </c>
      <c r="B21" s="127"/>
      <c r="C21" s="127" t="s">
        <v>322</v>
      </c>
      <c r="D21" s="44">
        <v>4550</v>
      </c>
      <c r="E21" s="127">
        <v>4550</v>
      </c>
      <c r="F21" s="130">
        <v>1912</v>
      </c>
      <c r="G21" s="137">
        <f t="shared" si="0"/>
        <v>0.42021978021978024</v>
      </c>
    </row>
    <row r="22" spans="1:7" ht="12.75">
      <c r="A22" s="128" t="s">
        <v>36</v>
      </c>
      <c r="B22" s="127"/>
      <c r="C22" s="127" t="s">
        <v>323</v>
      </c>
      <c r="D22" s="130">
        <v>150</v>
      </c>
      <c r="E22" s="127">
        <v>150</v>
      </c>
      <c r="F22" s="130">
        <v>0</v>
      </c>
      <c r="G22" s="137">
        <f t="shared" si="0"/>
        <v>0</v>
      </c>
    </row>
    <row r="23" spans="1:7" ht="12.75">
      <c r="A23" s="128" t="s">
        <v>38</v>
      </c>
      <c r="B23" s="127"/>
      <c r="C23" s="134" t="s">
        <v>324</v>
      </c>
      <c r="D23" s="130">
        <v>500</v>
      </c>
      <c r="E23" s="127">
        <v>500</v>
      </c>
      <c r="F23" s="130">
        <v>0</v>
      </c>
      <c r="G23" s="137">
        <f t="shared" si="0"/>
        <v>0</v>
      </c>
    </row>
    <row r="24" spans="1:7" ht="12.75">
      <c r="A24" s="128" t="s">
        <v>39</v>
      </c>
      <c r="B24" s="127"/>
      <c r="C24" s="127" t="s">
        <v>325</v>
      </c>
      <c r="D24" s="130">
        <v>100</v>
      </c>
      <c r="E24" s="127">
        <v>100</v>
      </c>
      <c r="F24" s="130">
        <v>115</v>
      </c>
      <c r="G24" s="137">
        <f t="shared" si="0"/>
        <v>1.15</v>
      </c>
    </row>
    <row r="25" spans="1:7" ht="12.75">
      <c r="A25" s="128" t="s">
        <v>42</v>
      </c>
      <c r="B25" s="127"/>
      <c r="C25" s="127" t="s">
        <v>326</v>
      </c>
      <c r="D25" s="44">
        <v>1700</v>
      </c>
      <c r="E25" s="127">
        <v>1700</v>
      </c>
      <c r="F25" s="130">
        <v>850</v>
      </c>
      <c r="G25" s="137">
        <f t="shared" si="0"/>
        <v>0.5</v>
      </c>
    </row>
    <row r="26" spans="1:7" ht="12.75">
      <c r="A26" s="128" t="s">
        <v>45</v>
      </c>
      <c r="B26" s="127"/>
      <c r="C26" s="127" t="s">
        <v>327</v>
      </c>
      <c r="D26" s="130">
        <v>200</v>
      </c>
      <c r="E26" s="127">
        <v>200</v>
      </c>
      <c r="F26" s="130">
        <v>0</v>
      </c>
      <c r="G26" s="137">
        <f t="shared" si="0"/>
        <v>0</v>
      </c>
    </row>
    <row r="27" spans="1:7" ht="12.75">
      <c r="A27" s="128" t="s">
        <v>48</v>
      </c>
      <c r="B27" s="127"/>
      <c r="C27" s="127" t="s">
        <v>328</v>
      </c>
      <c r="D27" s="130">
        <v>100</v>
      </c>
      <c r="E27" s="127">
        <v>100</v>
      </c>
      <c r="F27" s="130">
        <v>0</v>
      </c>
      <c r="G27" s="137">
        <f t="shared" si="0"/>
        <v>0</v>
      </c>
    </row>
    <row r="28" spans="1:7" ht="12.75">
      <c r="A28" s="128" t="s">
        <v>50</v>
      </c>
      <c r="B28" s="127"/>
      <c r="C28" s="127" t="s">
        <v>329</v>
      </c>
      <c r="D28" s="130">
        <v>80</v>
      </c>
      <c r="E28" s="127">
        <v>80</v>
      </c>
      <c r="F28" s="130">
        <v>0</v>
      </c>
      <c r="G28" s="137">
        <f t="shared" si="0"/>
        <v>0</v>
      </c>
    </row>
    <row r="29" spans="1:7" ht="12.75">
      <c r="A29" s="128" t="s">
        <v>52</v>
      </c>
      <c r="B29" s="127"/>
      <c r="C29" s="127" t="s">
        <v>330</v>
      </c>
      <c r="D29" s="130">
        <v>100</v>
      </c>
      <c r="E29" s="127">
        <v>100</v>
      </c>
      <c r="F29" s="130">
        <v>25</v>
      </c>
      <c r="G29" s="137">
        <f t="shared" si="0"/>
        <v>0.25</v>
      </c>
    </row>
    <row r="30" spans="1:7" ht="12.75">
      <c r="A30" s="128" t="s">
        <v>53</v>
      </c>
      <c r="B30" s="127"/>
      <c r="C30" s="127" t="s">
        <v>331</v>
      </c>
      <c r="D30" s="130">
        <v>150</v>
      </c>
      <c r="E30" s="127">
        <v>150</v>
      </c>
      <c r="F30" s="130">
        <v>0</v>
      </c>
      <c r="G30" s="137">
        <f t="shared" si="0"/>
        <v>0</v>
      </c>
    </row>
    <row r="31" spans="1:7" ht="12.75">
      <c r="A31" s="128" t="s">
        <v>59</v>
      </c>
      <c r="B31" s="127"/>
      <c r="C31" s="127" t="s">
        <v>332</v>
      </c>
      <c r="D31" s="130">
        <v>300</v>
      </c>
      <c r="E31" s="127">
        <v>300</v>
      </c>
      <c r="F31" s="130">
        <v>170</v>
      </c>
      <c r="G31" s="137">
        <f t="shared" si="0"/>
        <v>0.5666666666666667</v>
      </c>
    </row>
    <row r="32" spans="1:7" ht="12.75">
      <c r="A32" s="131" t="s">
        <v>62</v>
      </c>
      <c r="B32" s="133"/>
      <c r="C32" s="133" t="s">
        <v>24</v>
      </c>
      <c r="D32" s="46">
        <f>SUM(D20:D31)</f>
        <v>11430</v>
      </c>
      <c r="E32" s="46">
        <f>SUM(E20:E31)</f>
        <v>11430</v>
      </c>
      <c r="F32" s="46">
        <f>SUM(F20:F31)</f>
        <v>4961</v>
      </c>
      <c r="G32" s="144">
        <f t="shared" si="0"/>
        <v>0.43403324584426944</v>
      </c>
    </row>
    <row r="33" spans="1:7" ht="12.75">
      <c r="A33" s="131" t="s">
        <v>98</v>
      </c>
      <c r="B33" s="133"/>
      <c r="C33" s="133" t="s">
        <v>333</v>
      </c>
      <c r="D33" s="46">
        <f>SUM(D32+D17)</f>
        <v>16690</v>
      </c>
      <c r="E33" s="46">
        <f>SUM(E32+E17)</f>
        <v>17264</v>
      </c>
      <c r="F33" s="46">
        <f>SUM(F32+F17)</f>
        <v>8573</v>
      </c>
      <c r="G33" s="144">
        <f t="shared" si="0"/>
        <v>0.49658248378127895</v>
      </c>
    </row>
    <row r="34" spans="1:7" ht="12.75">
      <c r="A34" s="128" t="s">
        <v>100</v>
      </c>
      <c r="B34" s="127"/>
      <c r="C34" s="127"/>
      <c r="D34" s="130"/>
      <c r="E34" s="127"/>
      <c r="F34" s="130"/>
      <c r="G34" s="137"/>
    </row>
    <row r="35" spans="1:7" ht="12.75">
      <c r="A35" s="128" t="s">
        <v>102</v>
      </c>
      <c r="B35" s="129" t="s">
        <v>40</v>
      </c>
      <c r="C35" s="129" t="s">
        <v>334</v>
      </c>
      <c r="D35" s="130"/>
      <c r="E35" s="127"/>
      <c r="F35" s="130"/>
      <c r="G35" s="137"/>
    </row>
    <row r="36" spans="1:7" ht="12.75">
      <c r="A36" s="128" t="s">
        <v>104</v>
      </c>
      <c r="B36" s="127"/>
      <c r="C36" s="127" t="s">
        <v>335</v>
      </c>
      <c r="D36" s="130">
        <v>230</v>
      </c>
      <c r="E36" s="127">
        <v>230</v>
      </c>
      <c r="F36" s="130">
        <v>0</v>
      </c>
      <c r="G36" s="137">
        <f t="shared" si="0"/>
        <v>0</v>
      </c>
    </row>
    <row r="37" spans="1:7" ht="12.75">
      <c r="A37" s="128" t="s">
        <v>106</v>
      </c>
      <c r="B37" s="127"/>
      <c r="C37" s="127" t="s">
        <v>336</v>
      </c>
      <c r="D37" s="44">
        <v>2000</v>
      </c>
      <c r="E37" s="127">
        <v>2000</v>
      </c>
      <c r="F37" s="130">
        <v>0</v>
      </c>
      <c r="G37" s="137">
        <f t="shared" si="0"/>
        <v>0</v>
      </c>
    </row>
    <row r="38" spans="1:7" ht="12.75">
      <c r="A38" s="128" t="s">
        <v>108</v>
      </c>
      <c r="B38" s="127"/>
      <c r="C38" s="127" t="s">
        <v>337</v>
      </c>
      <c r="D38" s="44">
        <v>1090</v>
      </c>
      <c r="E38" s="127">
        <v>1090</v>
      </c>
      <c r="F38" s="130">
        <v>1090</v>
      </c>
      <c r="G38" s="137">
        <f t="shared" si="0"/>
        <v>1</v>
      </c>
    </row>
    <row r="39" spans="1:7" ht="12.75">
      <c r="A39" s="128" t="s">
        <v>110</v>
      </c>
      <c r="B39" s="127"/>
      <c r="C39" s="127" t="s">
        <v>338</v>
      </c>
      <c r="D39" s="130">
        <v>0</v>
      </c>
      <c r="E39" s="127">
        <v>178</v>
      </c>
      <c r="F39" s="130">
        <v>178</v>
      </c>
      <c r="G39" s="137">
        <f t="shared" si="0"/>
        <v>1</v>
      </c>
    </row>
    <row r="40" spans="1:7" ht="12.75">
      <c r="A40" s="128" t="s">
        <v>112</v>
      </c>
      <c r="B40" s="127"/>
      <c r="C40" s="127" t="s">
        <v>339</v>
      </c>
      <c r="D40" s="61">
        <v>1200</v>
      </c>
      <c r="E40" s="127">
        <v>1200</v>
      </c>
      <c r="F40" s="130">
        <v>0</v>
      </c>
      <c r="G40" s="137">
        <f t="shared" si="0"/>
        <v>0</v>
      </c>
    </row>
    <row r="41" spans="1:7" ht="12.75">
      <c r="A41" s="128" t="s">
        <v>115</v>
      </c>
      <c r="B41" s="127"/>
      <c r="C41" s="127" t="s">
        <v>340</v>
      </c>
      <c r="D41" s="44">
        <v>1566</v>
      </c>
      <c r="E41" s="127">
        <v>1566</v>
      </c>
      <c r="F41" s="130">
        <v>0</v>
      </c>
      <c r="G41" s="137">
        <f t="shared" si="0"/>
        <v>0</v>
      </c>
    </row>
    <row r="42" spans="1:7" ht="12.75">
      <c r="A42" s="128" t="s">
        <v>117</v>
      </c>
      <c r="B42" s="132"/>
      <c r="C42" s="133" t="s">
        <v>24</v>
      </c>
      <c r="D42" s="46">
        <f>SUM(D36:D41)</f>
        <v>6086</v>
      </c>
      <c r="E42" s="46">
        <f>SUM(E36:E41)</f>
        <v>6264</v>
      </c>
      <c r="F42" s="46">
        <f>SUM(F36:F41)</f>
        <v>1268</v>
      </c>
      <c r="G42" s="144">
        <f t="shared" si="0"/>
        <v>0.20242656449553</v>
      </c>
    </row>
  </sheetData>
  <sheetProtection selectLockedCells="1" selectUnlockedCells="1"/>
  <mergeCells count="10">
    <mergeCell ref="G8:G9"/>
    <mergeCell ref="A1:G1"/>
    <mergeCell ref="A4:G4"/>
    <mergeCell ref="A5:G5"/>
    <mergeCell ref="F8:F9"/>
    <mergeCell ref="A8:B10"/>
    <mergeCell ref="C8:C9"/>
    <mergeCell ref="D8:D9"/>
    <mergeCell ref="E8:E9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26" sqref="H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 RÉVFÜLÖP</cp:lastModifiedBy>
  <cp:lastPrinted>2011-08-24T09:30:42Z</cp:lastPrinted>
  <dcterms:created xsi:type="dcterms:W3CDTF">2011-08-17T08:27:54Z</dcterms:created>
  <dcterms:modified xsi:type="dcterms:W3CDTF">2011-08-24T09:30:57Z</dcterms:modified>
  <cp:category/>
  <cp:version/>
  <cp:contentType/>
  <cp:contentStatus/>
</cp:coreProperties>
</file>