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2" firstSheet="7" activeTab="14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  <sheet name=" 10.Vagyon gazdálkodás" sheetId="10" r:id="rId10"/>
    <sheet name="11.Maradvány" sheetId="11" r:id="rId11"/>
    <sheet name="12.Eredménykim" sheetId="12" r:id="rId12"/>
    <sheet name="13.Személyi juttatások" sheetId="13" r:id="rId13"/>
    <sheet name="14.Szakfeladatos kimut." sheetId="14" r:id="rId14"/>
    <sheet name="15.Kimutatás immetariális jav" sheetId="15" r:id="rId15"/>
  </sheets>
  <externalReferences>
    <externalReference r:id="rId18"/>
    <externalReference r:id="rId19"/>
  </externalReferences>
  <definedNames>
    <definedName name="Excel_BuiltIn_Print_Area_1_1" localSheetId="9">#REF!</definedName>
    <definedName name="Excel_BuiltIn_Print_Area_1_1" localSheetId="10">#REF!</definedName>
    <definedName name="Excel_BuiltIn_Print_Area_1_1" localSheetId="11">#REF!</definedName>
    <definedName name="Excel_BuiltIn_Print_Area_1_1" localSheetId="13">#REF!</definedName>
    <definedName name="Excel_BuiltIn_Print_Area_1_1">#REF!</definedName>
    <definedName name="Excel_BuiltIn_Print_Area_2_1" localSheetId="9">#REF!</definedName>
    <definedName name="Excel_BuiltIn_Print_Area_2_1" localSheetId="10">#REF!</definedName>
    <definedName name="Excel_BuiltIn_Print_Area_2_1" localSheetId="11">#REF!</definedName>
    <definedName name="Excel_BuiltIn_Print_Area_2_1" localSheetId="13">#REF!</definedName>
    <definedName name="Excel_BuiltIn_Print_Area_2_1">#REF!</definedName>
    <definedName name="Excel_BuiltIn_Print_Area_3_1">'5.kiadás'!$A$4:$E$364</definedName>
    <definedName name="_xlnm.Print_Titles" localSheetId="4">'5.kiadás'!$4:$9</definedName>
    <definedName name="_xlnm.Print_Area" localSheetId="1">'2. Bevétel funkció'!$A$1:$I$182</definedName>
    <definedName name="_xlnm.Print_Area" localSheetId="2">'3.Bevétel jogcím'!$A$1:$J$110</definedName>
    <definedName name="_xlnm.Print_Area" localSheetId="4">'5.kiadás'!$A$1:$J$775</definedName>
  </definedNames>
  <calcPr fullCalcOnLoad="1"/>
</workbook>
</file>

<file path=xl/sharedStrings.xml><?xml version="1.0" encoding="utf-8"?>
<sst xmlns="http://schemas.openxmlformats.org/spreadsheetml/2006/main" count="2084" uniqueCount="789">
  <si>
    <t>RÉVFÜLÖP NAGYKÖZSÉG ÖNKORMÁNYZATA</t>
  </si>
  <si>
    <t xml:space="preserve">2016. évi költségvetés összevont mérlege 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</si>
  <si>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</si>
  <si>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</si>
  <si>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</si>
  <si>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</si>
  <si>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</si>
  <si>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</si>
  <si>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</si>
  <si>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</si>
  <si>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</si>
  <si>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</si>
  <si>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</si>
  <si>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</si>
  <si>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</si>
  <si>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</si>
  <si>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</si>
  <si>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</si>
  <si>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</si>
  <si>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</si>
  <si>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</si>
  <si>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</si>
  <si>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</si>
  <si>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</si>
  <si>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</si>
  <si>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</si>
  <si>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</si>
  <si>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</si>
  <si>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</si>
  <si>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</si>
  <si>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</si>
  <si>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</si>
  <si>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</si>
  <si>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</si>
  <si>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</si>
  <si>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</si>
  <si>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</si>
  <si>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</si>
  <si>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</si>
  <si>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</si>
  <si>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</si>
  <si>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</si>
  <si>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</si>
  <si>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2016. évi költségvetés bevételei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</si>
  <si>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</si>
  <si>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</si>
  <si>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</si>
  <si>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</si>
  <si>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</si>
  <si>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Idegenforgalmi adó kiegészítése</t>
  </si>
  <si>
    <t>B402</t>
  </si>
  <si>
    <t>Szolgáltatások ellenértéke Esküvői szolgáltatás</t>
  </si>
  <si>
    <t>B404</t>
  </si>
  <si>
    <t>Tulajdonosi bevételek (osztalék bevétel)</t>
  </si>
  <si>
    <t>B406</t>
  </si>
  <si>
    <t>Kiszámlázott áfa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</si>
  <si>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</si>
  <si>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</si>
  <si>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</si>
  <si>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</si>
  <si>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</si>
  <si>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</si>
  <si>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B34</t>
  </si>
  <si>
    <t>Vagyoni típusú adók</t>
  </si>
  <si>
    <t>Építményadó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</si>
  <si>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</si>
  <si>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</si>
  <si>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</si>
  <si>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</si>
  <si>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</si>
  <si>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</si>
  <si>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</si>
  <si>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</si>
  <si>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</si>
  <si>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</si>
  <si>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</si>
  <si>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</si>
  <si>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</si>
  <si>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Késedelmi pótlék</t>
  </si>
  <si>
    <t>013320    Köztemető fenntartása és működtetése</t>
  </si>
  <si>
    <t>Szolgáltatások ellenértéke</t>
  </si>
  <si>
    <t>013350   Az önkormányzati vagyonnal való gazdálkodással kapcsolatos feladatok</t>
  </si>
  <si>
    <t>B403</t>
  </si>
  <si>
    <t>Közvetített szolgáltatások ellenértéke</t>
  </si>
  <si>
    <t xml:space="preserve">Szolgáltatások ellenértéke </t>
  </si>
  <si>
    <t>Bérleti díj</t>
  </si>
  <si>
    <t>Lakbér</t>
  </si>
  <si>
    <t>B407</t>
  </si>
  <si>
    <t>Általános forgalmi adó visszatérítése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</si>
  <si>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</si>
  <si>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</si>
  <si>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</si>
  <si>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</si>
  <si>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</si>
  <si>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</si>
  <si>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</si>
  <si>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</si>
  <si>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</si>
  <si>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</si>
  <si>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</si>
  <si>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</si>
  <si>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Működési célú központosított kiegészítő előirányzatok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</si>
  <si>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</si>
  <si>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</si>
  <si>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</si>
  <si>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</si>
  <si>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</si>
  <si>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</si>
  <si>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</si>
  <si>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</si>
  <si>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Államháztartáson belüli megelőlegezések</t>
  </si>
  <si>
    <t>041233   Hosszabb időtartamú közfoglalkoztatás</t>
  </si>
  <si>
    <t>Egyéb működési célú támogatások bevételei áh belülről</t>
  </si>
  <si>
    <t>047320   Turizmusfejlesztési támogatások és tevékenységek</t>
  </si>
  <si>
    <t>B401</t>
  </si>
  <si>
    <t>Készletértékesítés ellenértéke</t>
  </si>
  <si>
    <t>049010 Máshova nem sorolt gazdasági ügyek(Munkahelyi vendéglátás)</t>
  </si>
  <si>
    <t xml:space="preserve">B402 </t>
  </si>
  <si>
    <t>Szolgáltatások ellenértéke Felnőtt étkezők térítése</t>
  </si>
  <si>
    <t>B 406</t>
  </si>
  <si>
    <t>052020    Szennyvíz gyűjtése, tisztítása, elhelyezése</t>
  </si>
  <si>
    <t>Felhalmozási célú pénzeszköz átvétel háztartásoktól</t>
  </si>
  <si>
    <t>066020   Város és községgazdálkodási egyéb szolgáltatások</t>
  </si>
  <si>
    <t>072311    Fogorvosi alapellátás</t>
  </si>
  <si>
    <t>074031   Család és nővédelmi egészségügyi gondozás</t>
  </si>
  <si>
    <t>Egyéb működési célú támogatások bevételei államh belül</t>
  </si>
  <si>
    <t>OEP támogatás</t>
  </si>
  <si>
    <t>081061   Szabadidős park, fürdő és strandszolgáltatás</t>
  </si>
  <si>
    <t>082044   Könyvtári szolgáltatások</t>
  </si>
  <si>
    <t>0082092   Közművelődés</t>
  </si>
  <si>
    <t>Szolgáltatások ellenértéke (Képújság bevétele)</t>
  </si>
  <si>
    <t>091110   Óvodai nevelés, ellátás szakmai feladatai</t>
  </si>
  <si>
    <t>096015  Iskolai intézményi étkeztetés</t>
  </si>
  <si>
    <t>B405</t>
  </si>
  <si>
    <t>Ellátási díjak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</si>
  <si>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</si>
  <si>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</si>
  <si>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</si>
  <si>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</si>
  <si>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</si>
  <si>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</si>
  <si>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</si>
  <si>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</si>
  <si>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</si>
  <si>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2015.évről áthúzódó bérkompenzáció támogatása</t>
  </si>
  <si>
    <t>Települési önkormányzatok egyes köznevelési feladatainak támogatása</t>
  </si>
  <si>
    <t>Települési önkormányzatok szociális,gyermekjóléti és gyermekétkeztetési feladatainak támogatása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</si>
  <si>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</si>
  <si>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</si>
  <si>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</si>
  <si>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</si>
  <si>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</si>
  <si>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B25</t>
  </si>
  <si>
    <t>Egyéb felhalmozási célú támogatások</t>
  </si>
  <si>
    <t>Szolgáltatások ellenértéke (temetési szolgáltatás)</t>
  </si>
  <si>
    <t>Szolgáltatások ellenértéke (esküvői szolgáltatás)</t>
  </si>
  <si>
    <t>Közvetített szolgáltatások ellenértéke (Továbbszámlázott)</t>
  </si>
  <si>
    <t>Kiszámlázott áfa, Ált.forg.adó visszatérítés</t>
  </si>
  <si>
    <t>Készletértékesítés ellenértéke (Tourinform)</t>
  </si>
  <si>
    <t>Szolgáltatások ellenértéke  (DRV szennyvíz hálózat )</t>
  </si>
  <si>
    <t>Szolgáltatások ellenértéke (Strandbevétel)</t>
  </si>
  <si>
    <t>Szolgáltatások ellenértéke (Könyvtári szolgáltatás)</t>
  </si>
  <si>
    <t>Szolgáltatások ellenértéke (Felnőtt étkezők térítése)</t>
  </si>
  <si>
    <t>Ellátási díjak (Iskola tanulók étkezés térítése)</t>
  </si>
  <si>
    <t>Tulajdonosi bevétel (osztalék bevétel)</t>
  </si>
  <si>
    <t>Működési célú kölcsönök visszatérülése (Helyi támogatás törlesztése)</t>
  </si>
  <si>
    <t>B73</t>
  </si>
  <si>
    <t>Államháztartáson belüli megelőlegezések visszafizetése</t>
  </si>
  <si>
    <t>feladatonként</t>
  </si>
  <si>
    <t>Előirányzat</t>
  </si>
  <si>
    <t>Kötelező feladatok</t>
  </si>
  <si>
    <t>Önként vállalt feladatok</t>
  </si>
  <si>
    <t>Összesen</t>
  </si>
  <si>
    <t>011130   Önkormányzatok és önk hiv jogalkotó és ált ig tev.</t>
  </si>
  <si>
    <t>013350   Az önkormányzati vagyonnal v. gazd. kapcs. Fel.</t>
  </si>
  <si>
    <t>041233    Hosszabb időtartamú közfoglalkoztatás</t>
  </si>
  <si>
    <t>082092   Közművelődés</t>
  </si>
  <si>
    <t>096015   Iskolai intézményi étkeztetés</t>
  </si>
  <si>
    <t xml:space="preserve">2016. évi költségvetés kiadásai 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</si>
  <si>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</si>
  <si>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</si>
  <si>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</si>
  <si>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</si>
  <si>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</si>
  <si>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</si>
  <si>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</si>
  <si>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</si>
  <si>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</si>
  <si>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</si>
  <si>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</si>
  <si>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</si>
  <si>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</si>
  <si>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</si>
  <si>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</si>
  <si>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</si>
  <si>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</si>
  <si>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</si>
  <si>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</si>
  <si>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</si>
  <si>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</si>
  <si>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</si>
  <si>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</si>
  <si>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</si>
  <si>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</si>
  <si>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</si>
  <si>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</si>
  <si>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Informatikai eszközök</t>
  </si>
  <si>
    <t>Egyéb szakmai anyagok(kisértékű tárgyi eszk.)</t>
  </si>
  <si>
    <t>K312</t>
  </si>
  <si>
    <t>Üzemeltetési anyagok beszerzése</t>
  </si>
  <si>
    <t>Irodaszer, nyomtatvány</t>
  </si>
  <si>
    <t>Egyéb anyagbeszerzés</t>
  </si>
  <si>
    <t>K32</t>
  </si>
  <si>
    <t>Kommunikációs szolgáltatások</t>
  </si>
  <si>
    <t>K321</t>
  </si>
  <si>
    <t>Informatikai szolgáltatások igénybevétele</t>
  </si>
  <si>
    <t>Internet díj</t>
  </si>
  <si>
    <t>Számítógépes rendszerhez kapcsoló szolgáltatás</t>
  </si>
  <si>
    <t>Honlap karbantartás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</si>
  <si>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</si>
  <si>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</si>
  <si>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</si>
  <si>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</si>
  <si>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</si>
  <si>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</si>
  <si>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</si>
  <si>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Villamosenergia</t>
  </si>
  <si>
    <t>Gázenergia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</si>
  <si>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</si>
  <si>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</si>
  <si>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</si>
  <si>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</si>
  <si>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</si>
  <si>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</si>
  <si>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</si>
  <si>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Postaköltség</t>
  </si>
  <si>
    <t>Egyéb üzemeltetési, fenntartási szolgáltatások</t>
  </si>
  <si>
    <t>Pénzügyi szolgáltatási kiadások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</si>
  <si>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</si>
  <si>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</si>
  <si>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</si>
  <si>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</si>
  <si>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</si>
  <si>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</si>
  <si>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</si>
  <si>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</si>
  <si>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</si>
  <si>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</si>
  <si>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</si>
  <si>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</si>
  <si>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K502</t>
  </si>
  <si>
    <t>Önkormányzatok előző évi elszámolása</t>
  </si>
  <si>
    <t>K506</t>
  </si>
  <si>
    <t>Egyéb működési célú támogatások államháztartáson belülre</t>
  </si>
  <si>
    <t>Támogatásértékű műk kiadás  Közös Hivatalhoz</t>
  </si>
  <si>
    <t>Működési célú pénzeszköz átadás gazdálk.feladatokhoz(Kistérs)</t>
  </si>
  <si>
    <t>Működési célú pénzeszk átadás iskolai, óvodai busz bejárás tám.</t>
  </si>
  <si>
    <t>K512</t>
  </si>
  <si>
    <t>Egyéb működési célú támogatások államháztartáson kívülre</t>
  </si>
  <si>
    <t>Egyéb műk. célú pénzeszköz átadás vállalkozásoknak (DRV)</t>
  </si>
  <si>
    <t>Működési célú pénzeszköz átadás nonprofit-szervezeteknek</t>
  </si>
  <si>
    <t>K513</t>
  </si>
  <si>
    <t>Tartalékok</t>
  </si>
  <si>
    <t>K65</t>
  </si>
  <si>
    <t>Elmib részvény vásárlás</t>
  </si>
  <si>
    <t>K84</t>
  </si>
  <si>
    <t>Egyéb felhalmozási célú támogatások államháztartáson kívülre</t>
  </si>
  <si>
    <t>Körzeti új mentőállomás</t>
  </si>
  <si>
    <t>Vizi Társulat érdekeltségi hozzájárulás</t>
  </si>
  <si>
    <t>018010  Önkormányzatok elszámolásai a központi költségvetéssel</t>
  </si>
  <si>
    <t>K912</t>
  </si>
  <si>
    <t>Forgatási célú értékpapír vásárlása</t>
  </si>
  <si>
    <t>K914</t>
  </si>
  <si>
    <t>Előző évi támogatás megelőlegezés visszatérítése</t>
  </si>
  <si>
    <t>Államháztartáson belüli megelőlegezések  visszafizetése</t>
  </si>
  <si>
    <t>Hajtó, és kenőanyagok</t>
  </si>
  <si>
    <t>Hulladékszállítás</t>
  </si>
  <si>
    <t>Bérleti és lizing díjak</t>
  </si>
  <si>
    <t>K335</t>
  </si>
  <si>
    <t>Közvetített szolgáltatások</t>
  </si>
  <si>
    <t>K352</t>
  </si>
  <si>
    <t>Fizetendő áfa</t>
  </si>
  <si>
    <t>K62</t>
  </si>
  <si>
    <t>Ingatlanok beszerzése, létesítése</t>
  </si>
  <si>
    <t>K67</t>
  </si>
  <si>
    <t>Beruházási célú előzetesen felszámított Áfa</t>
  </si>
  <si>
    <t>031060 Bűnmegelőzés</t>
  </si>
  <si>
    <t>Polgárőr Egyesület támogatása</t>
  </si>
  <si>
    <t>032020 Tűz- és katasztrófavédelmi tevékenységek</t>
  </si>
  <si>
    <t>K1113</t>
  </si>
  <si>
    <t>Szociális hozzájárulási adó (13,5%)</t>
  </si>
  <si>
    <t>045160   Közutak, hidak,alagútak üzemeltetése, fenntartása</t>
  </si>
  <si>
    <t>Hajtó-,kenőanyag</t>
  </si>
  <si>
    <t>K71</t>
  </si>
  <si>
    <t>Ingatlanok felújítása</t>
  </si>
  <si>
    <t>K74</t>
  </si>
  <si>
    <t>Felújítási célú előzetesen felszámított Áfa</t>
  </si>
  <si>
    <t>K1109</t>
  </si>
  <si>
    <t>Közlekedési költségtérítés</t>
  </si>
  <si>
    <t>K1106</t>
  </si>
  <si>
    <t>Jubileumi jutalom</t>
  </si>
  <si>
    <t xml:space="preserve"> Egyéb szakmai anyag (Kisértékű tárgyi eszközök)</t>
  </si>
  <si>
    <t>K313</t>
  </si>
  <si>
    <t>Árubeszerzés</t>
  </si>
  <si>
    <t>Internet előfizetés</t>
  </si>
  <si>
    <t>K88</t>
  </si>
  <si>
    <t>061030    Lakáshoz jutást segítő támogatások</t>
  </si>
  <si>
    <t>K87</t>
  </si>
  <si>
    <t>Lakástámogatás (önk.rendelet alapján)</t>
  </si>
  <si>
    <t>064010   Közvilágítás</t>
  </si>
  <si>
    <t>066010   Zöldterület kezelés</t>
  </si>
  <si>
    <t>Tüzelőanyagok, hajtó, és kenőanyagok</t>
  </si>
  <si>
    <t>K1102</t>
  </si>
  <si>
    <t>Jutalom</t>
  </si>
  <si>
    <t>K1104</t>
  </si>
  <si>
    <t>Túlmunkadíj</t>
  </si>
  <si>
    <t>K122</t>
  </si>
  <si>
    <t>Egyéb jogviszonyban foglalkoztatottaknak fizetett juttatások</t>
  </si>
  <si>
    <t>Gyógyszerbeszerzés</t>
  </si>
  <si>
    <t>Munka és védőruha</t>
  </si>
  <si>
    <t>Biztosítási díjak</t>
  </si>
  <si>
    <t>K355</t>
  </si>
  <si>
    <t>Kötelező jellegű díjak</t>
  </si>
  <si>
    <t>K61</t>
  </si>
  <si>
    <t>Immateriális javak beszerzése, létesítése</t>
  </si>
  <si>
    <t>Ingatlanok beszerzése, létesítése Káli u.járda 2.sz.</t>
  </si>
  <si>
    <t>K64</t>
  </si>
  <si>
    <t>Tárgyi eszközök beszerzése</t>
  </si>
  <si>
    <t>072111   Háziorvosi alapellátás</t>
  </si>
  <si>
    <t>072112   Háziorvosi ügyeleti ellátás</t>
  </si>
  <si>
    <t>Háziorvosi ügyeleti gépkocsi vásárlás</t>
  </si>
  <si>
    <t>K1110</t>
  </si>
  <si>
    <t>Egyéb költségtérítések</t>
  </si>
  <si>
    <t>Egyéb szakmai anyag (Kisértékű tárgyi eszközök)</t>
  </si>
  <si>
    <t>081041    Versenysport és utánpótlás nevelési tevékenység és támogatása</t>
  </si>
  <si>
    <t>Táppénz hozzájárulás</t>
  </si>
  <si>
    <t>Kisértékű tárgyi eszközök</t>
  </si>
  <si>
    <t xml:space="preserve"> Hajtó, és kenőanyagok</t>
  </si>
  <si>
    <t>082042   Könyvtári állomány gyarapítása</t>
  </si>
  <si>
    <t>Tanfolyam díja</t>
  </si>
  <si>
    <t>Folyóirat kiadás</t>
  </si>
  <si>
    <t>Kulturális rendezvények</t>
  </si>
  <si>
    <t>Egyéb dologi kiadás</t>
  </si>
  <si>
    <t>Hangosító berendezések, egyéb eszközök</t>
  </si>
  <si>
    <t>086030 Nemzetközi kulturális együttműködés</t>
  </si>
  <si>
    <t>Testvér városi-települési kiadások</t>
  </si>
  <si>
    <t>Egyéb működési célú támogatások áh belülre (Társulás támogatása)</t>
  </si>
  <si>
    <t>Állami támogatás</t>
  </si>
  <si>
    <t>Társult önkormányzatok támogatása</t>
  </si>
  <si>
    <t>Révfülöp önkormányzat támogatása</t>
  </si>
  <si>
    <t>049010 Máshova nemsorolt gazdasági ügyek (Munkahelyi vendéglátás)</t>
  </si>
  <si>
    <t>Élelmiszer</t>
  </si>
  <si>
    <t>096015 Iskolai intézményi étkeztetés      (konyha)</t>
  </si>
  <si>
    <t>107051   Szociális étkeztetés</t>
  </si>
  <si>
    <t>Működési célú pénzeszköz átadás szociális étkeztetéshez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</si>
  <si>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</si>
  <si>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</si>
  <si>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</si>
  <si>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Ellátottak juttatásai</t>
  </si>
  <si>
    <t>K42</t>
  </si>
  <si>
    <t>Családi támogatások</t>
  </si>
  <si>
    <t>K4216</t>
  </si>
  <si>
    <t>Gyermekvédelmi Erzsébet utalvány</t>
  </si>
  <si>
    <t>K48</t>
  </si>
  <si>
    <t>Önkormányzat által saját hatáskörben nyújtott pénzügyi ellátás</t>
  </si>
  <si>
    <t>Települési támogatás</t>
  </si>
  <si>
    <t>Helyi megállapítású ápolási díj</t>
  </si>
  <si>
    <t>Helyi megállapítású tám.gyógyszerköltségre</t>
  </si>
  <si>
    <t>Lakásfenntartási támogatás</t>
  </si>
  <si>
    <t xml:space="preserve">   Iskolakezdési támogatás</t>
  </si>
  <si>
    <t xml:space="preserve">   Temetési támogatás</t>
  </si>
  <si>
    <t xml:space="preserve">   Születési támogatás</t>
  </si>
  <si>
    <t xml:space="preserve">   Felsőoktatási ösztöndíj</t>
  </si>
  <si>
    <t xml:space="preserve">   Rendkívüli települési támogatás</t>
  </si>
  <si>
    <t>Önkormányzat által saját hatáskörben nyújtott természetbeni ellátás</t>
  </si>
  <si>
    <t>Szociális tűzifa támogatás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</si>
  <si>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</si>
  <si>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</si>
  <si>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</si>
  <si>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</si>
  <si>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</si>
  <si>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032020   Tűz-és katasztrófavédelmi tevékenység</t>
  </si>
  <si>
    <t>086030  Nemzetközi kultúrális együttműködés</t>
  </si>
  <si>
    <t>049010 Máshová nem sorolt gazd.ügyek.(Munkahelyi vend.)</t>
  </si>
  <si>
    <t xml:space="preserve">2016.évi költségvetés felhalmozási kiadásai </t>
  </si>
  <si>
    <t xml:space="preserve">Kiemelt előirányzat </t>
  </si>
  <si>
    <t>Hangosítási és egyéb eszközök közművelődéshez</t>
  </si>
  <si>
    <t>ELMIB részvény vásárlás</t>
  </si>
  <si>
    <t>Kemping területén ingatlanok értéknövelő beruházásának megváltása</t>
  </si>
  <si>
    <t>Beruházások Áfája</t>
  </si>
  <si>
    <t>Beruházások összesen</t>
  </si>
  <si>
    <t>Útfelújítások</t>
  </si>
  <si>
    <t>Strandfejlesztés, Szigeti, Császtai strand</t>
  </si>
  <si>
    <t>Önkormányzati ingatlanok felújítása</t>
  </si>
  <si>
    <t>Felújítások Áfája</t>
  </si>
  <si>
    <t>Felújítások összesen</t>
  </si>
  <si>
    <t>Felhalmozási kiadások összesen</t>
  </si>
  <si>
    <t>Tájékoztató adatok a MŰKÖDÉSI bevételek és kiadások alakulásáról</t>
  </si>
  <si>
    <t>Teljesítés   2014. év</t>
  </si>
  <si>
    <t>Teljesítés 2015.év</t>
  </si>
  <si>
    <t>Terv      2016.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</si>
  <si>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</si>
  <si>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</si>
  <si>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</si>
  <si>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</si>
  <si>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</si>
  <si>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</si>
  <si>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Tájékoztató adatok a FELHALMOZÁSI bevételek és kiadások alakulásáról</t>
  </si>
  <si>
    <t>Teljesít 2014.év</t>
  </si>
  <si>
    <t>Teljesít 2015.</t>
  </si>
  <si>
    <t>Terv     2016.</t>
  </si>
  <si>
    <t>Felhalmozási célú támogatások államh belülről</t>
  </si>
  <si>
    <t>Felhalmozási célú bevételek összesen</t>
  </si>
  <si>
    <t>Felhalmozási célú kiadások összesen</t>
  </si>
  <si>
    <t>Módosított  előirányzat</t>
  </si>
  <si>
    <t>Ft</t>
  </si>
  <si>
    <t>Módosított előirányzat</t>
  </si>
  <si>
    <t>2016. évi költségvetés módosított bevételei</t>
  </si>
  <si>
    <t>2016. évi költségvetés   módosított kiadásai</t>
  </si>
  <si>
    <t>Módosított 2016.</t>
  </si>
  <si>
    <t>900010 Központi költségvetés funkcióra nem sorolható bevételei áll.kív.</t>
  </si>
  <si>
    <t>900020 Önkormányzatok funkcióira nem sorolható bevételei áll.kív.</t>
  </si>
  <si>
    <t>B3617</t>
  </si>
  <si>
    <t>B1604</t>
  </si>
  <si>
    <t>Gyermekvédelmi természetbeni erzsébet utalvány</t>
  </si>
  <si>
    <t>B411</t>
  </si>
  <si>
    <t>Egyéb működési bevételek</t>
  </si>
  <si>
    <t>013320 Köztemető fenntartás és működtetés</t>
  </si>
  <si>
    <t>B116</t>
  </si>
  <si>
    <t>Elszámolásból származó bevételek</t>
  </si>
  <si>
    <t>018020    Központi költségvetési befizetések</t>
  </si>
  <si>
    <t>B814</t>
  </si>
  <si>
    <t>B6504</t>
  </si>
  <si>
    <t>Egyéb mük.c.átvett pénzeszközök háztartásoktól</t>
  </si>
  <si>
    <t>B53</t>
  </si>
  <si>
    <t xml:space="preserve">Egyéb tárgyi eszköz értékesítése </t>
  </si>
  <si>
    <t>B65</t>
  </si>
  <si>
    <t>Egyéb működési c. átvett pénzeszköz</t>
  </si>
  <si>
    <t>Felhalmozási bevétel</t>
  </si>
  <si>
    <t>Egyéb felhalmozási célú támogatások államháztartáson belülre</t>
  </si>
  <si>
    <t>018020  Központi költségvetési befizetések</t>
  </si>
  <si>
    <t>018030 Támogatási célú finanszírozási műveletek</t>
  </si>
  <si>
    <t>Egyéb személyi juttatás</t>
  </si>
  <si>
    <t>Normatív jutalmak</t>
  </si>
  <si>
    <t>K21</t>
  </si>
  <si>
    <t>K25</t>
  </si>
  <si>
    <t>K3116</t>
  </si>
  <si>
    <t>Egyéb szakmai anyag</t>
  </si>
  <si>
    <t>K3124</t>
  </si>
  <si>
    <t>Tárgyi eszköz beszerzés</t>
  </si>
  <si>
    <t>K67 Beruházási c. előzetesen felszámított áfa</t>
  </si>
  <si>
    <t>K89</t>
  </si>
  <si>
    <t>Egyéb felhalmozási c.támogatások áll.h.kívűlre-háztartásoknal</t>
  </si>
  <si>
    <t>K1105</t>
  </si>
  <si>
    <t>Végkielégítés</t>
  </si>
  <si>
    <t>Fizetendő Áfa</t>
  </si>
  <si>
    <t>Kiküldetési kiadások</t>
  </si>
  <si>
    <t>Egyéb működési célú támogatások államháztartáson belűlre</t>
  </si>
  <si>
    <t>Túlóra díj</t>
  </si>
  <si>
    <t>Göngyöleg</t>
  </si>
  <si>
    <t>104051  Gyermekvédelmi pénzbeni és természetbeni ellátások</t>
  </si>
  <si>
    <t xml:space="preserve">Egyéb pénzbeni és természetbeni gyermekvédelmi támogatások </t>
  </si>
  <si>
    <t>Természetbeni erzsébet utalvány</t>
  </si>
  <si>
    <t>K50606</t>
  </si>
  <si>
    <t>Bursa Hungarica támogatás 2 fő</t>
  </si>
  <si>
    <t>104051   Gyermekvédelmi pénzbeni és természetbeni ellátások</t>
  </si>
  <si>
    <t>Közfoglalkoztatottak tárgyi eszköz beszerzése</t>
  </si>
  <si>
    <t xml:space="preserve">      Önkormányzatok támogatása fogorvosi ellátáshoz</t>
  </si>
  <si>
    <t xml:space="preserve">     Önkormányzatok támogatása óvodai ellátáshoz</t>
  </si>
  <si>
    <t xml:space="preserve">      OEP támogatás védőnői szolgálat működéséhez</t>
  </si>
  <si>
    <t>Gyermekvédelmi természetbeni Erzsébet utalvány</t>
  </si>
  <si>
    <t>Egyéb működési bevétel</t>
  </si>
  <si>
    <t>Ált.forgalmi adó visszatérítés</t>
  </si>
  <si>
    <t>Egyéb tárgyi eszköz értékesítés</t>
  </si>
  <si>
    <t>Kiszámlázott áfa(tárgyi eszköz értékesítés áfája)</t>
  </si>
  <si>
    <t xml:space="preserve">          Ft</t>
  </si>
  <si>
    <t>011220    Adó- vám és jövedéki igazgatás</t>
  </si>
  <si>
    <t>900010   Központi költségv. funkcióra nem sorolható bev.</t>
  </si>
  <si>
    <t>900020   Önkormányzatok funkcióira nem sorolható bev.</t>
  </si>
  <si>
    <t>018020   Központi költségvetési befizetések</t>
  </si>
  <si>
    <t>018030   Támogatási célú finanszírozási műveletek</t>
  </si>
  <si>
    <t>013320   Köztemető fenntartása és működtetése</t>
  </si>
  <si>
    <t>018010   Önkormányzatok elszám. a közp  költségvetéssel</t>
  </si>
  <si>
    <t>049010  Máshova nem sorolt  gazd. ü. (Munkahelyi vendl.)</t>
  </si>
  <si>
    <t>018010  Önkormányzatok elszámolás a központi költségvetéssel</t>
  </si>
  <si>
    <t>018030  Támogatási célú finanszírozási műveletek</t>
  </si>
  <si>
    <t>031060    Bűnmegelőlegezés</t>
  </si>
  <si>
    <t>081041   Versenysport és utánpótlás nevelési tevékenység és támogatása</t>
  </si>
  <si>
    <t>Állam igazgatási feladatok</t>
  </si>
  <si>
    <t xml:space="preserve"> Ft</t>
  </si>
  <si>
    <t>Diákmunka támogatása MK által 1 fő</t>
  </si>
  <si>
    <t>Szakmai gyakorlat támogatása  18 fő</t>
  </si>
  <si>
    <t>Egyéb működési c. átvett pénzeszköz háztartásoktól</t>
  </si>
  <si>
    <t>Diákmunka támogatása MK  1 fő turinform</t>
  </si>
  <si>
    <t>Egyéb működési célú átvett pénzeszközök (szakmai gyak.t)</t>
  </si>
  <si>
    <t>Egyéb működési célú átvett pénzeszközök háztartásoktól</t>
  </si>
  <si>
    <t>Egyéb működési célú átvett pénzeszközök</t>
  </si>
  <si>
    <t>K1103</t>
  </si>
  <si>
    <t>Céljuttatás,projektprémium</t>
  </si>
  <si>
    <t>Polgármester szabadság megváltása</t>
  </si>
  <si>
    <t xml:space="preserve">Kerekítési különbözet </t>
  </si>
  <si>
    <t>Egyéb működési célú támogatások áh belülre (OviTársulás támogatása)</t>
  </si>
  <si>
    <t>Céljuttatás ,projektprémium</t>
  </si>
  <si>
    <t>Céljuttatás, projektprémium</t>
  </si>
  <si>
    <t>K24</t>
  </si>
  <si>
    <t>K27</t>
  </si>
  <si>
    <t>K26</t>
  </si>
  <si>
    <t>Más járulék fizetési kötelezettség</t>
  </si>
  <si>
    <t>K63</t>
  </si>
  <si>
    <t>Informatikai eszközök eszerzése</t>
  </si>
  <si>
    <t>Informatikai eszközök beszerzése Notebook</t>
  </si>
  <si>
    <t>Egyéb tárgyi eszköz beszerzés Irodai bútor,asztal,polc</t>
  </si>
  <si>
    <t>Beruházási c. előzetesen felszámított Áfa</t>
  </si>
  <si>
    <t>081030  Sportlétesítmények működtetése</t>
  </si>
  <si>
    <t>Közlekedési ktg térítés</t>
  </si>
  <si>
    <t>Informatikai eszközök beszerzése  2 db számitógép</t>
  </si>
  <si>
    <t>Tárgyi eszközök beszerzése (Légkeveréses sütő,mosogatógép)</t>
  </si>
  <si>
    <t xml:space="preserve">Tárgyi eszközök beszerzése(Légkeveréses sütő,mosogatógép) </t>
  </si>
  <si>
    <t>K489</t>
  </si>
  <si>
    <t>081030   Sportlétesítmények működtetése</t>
  </si>
  <si>
    <t>Pályázatok előkészítése( vagyongazd.)</t>
  </si>
  <si>
    <t>Tárgyi eszközök beszerzése (konyhai mosogatógép,légkev.sütő)</t>
  </si>
  <si>
    <t>Tárgyi eszközök beszerzése (Ágaprító,lombfúvó, kamera +2 )</t>
  </si>
  <si>
    <t>Káli úti járdaépítés 2. szakasz (községg.)</t>
  </si>
  <si>
    <t>Rendezési terv rész megállapodás alapján (Z.É.M)(községg.)</t>
  </si>
  <si>
    <t>Teljesítés 12.31</t>
  </si>
  <si>
    <t>Telj.%</t>
  </si>
  <si>
    <t>Működési c. támogatások államháztartáson belülről</t>
  </si>
  <si>
    <t>Felhalmozási c. támogatások államháztartáson belülről</t>
  </si>
  <si>
    <t>Munkaadót terhelő járulékok és szoc. Hozzájár. adó</t>
  </si>
  <si>
    <t>Teljesítés 12.31.</t>
  </si>
  <si>
    <t>B361</t>
  </si>
  <si>
    <t>Teljesítés 2016.</t>
  </si>
  <si>
    <t>Teljesít. %</t>
  </si>
  <si>
    <t>Telj %</t>
  </si>
  <si>
    <t>Egyéb közhatalmi bevételek</t>
  </si>
  <si>
    <t>B36</t>
  </si>
  <si>
    <t>2. melléklet a ../2017 .(..) önkormányzati rendelethez</t>
  </si>
  <si>
    <t>900060 Forgatási célú értékpapír beváltás</t>
  </si>
  <si>
    <t>B3616</t>
  </si>
  <si>
    <t>Egyéb közhatalmi bevétel</t>
  </si>
  <si>
    <t>3. melléklet a ../2017.(..) önkormányzati rendelethez</t>
  </si>
  <si>
    <t>900060  Forgatási c. értékpapír beváltás</t>
  </si>
  <si>
    <t>5. melléklet a ../2017.(..)önkormányzati rendelethez</t>
  </si>
  <si>
    <t>K353</t>
  </si>
  <si>
    <t>Kamatkiadások</t>
  </si>
  <si>
    <t>Informatikai eszközök beszerzése</t>
  </si>
  <si>
    <t>Beruházási c. előzetesen felsz.Áfa</t>
  </si>
  <si>
    <t>Polgármester illetménye,jutalma</t>
  </si>
  <si>
    <t>K8121</t>
  </si>
  <si>
    <t>Forgatási c. értékpapír  beváltása</t>
  </si>
  <si>
    <t xml:space="preserve"> 900060 Forgatási  és befektetési célú finanszírozási műveletek</t>
  </si>
  <si>
    <t>7.melléklet a .../2017.(...)önkormányzati rendelethez</t>
  </si>
  <si>
    <t>Berzházások FAD -ja (Káli u. járda)</t>
  </si>
  <si>
    <t>Informatikai eszközök beszerzése (2 Notebook,3 számitógép)</t>
  </si>
  <si>
    <t>Tárgyi eszköz beszerzés (Irodabútor, védőnő)</t>
  </si>
  <si>
    <t>Beruházások Bruttó összesen</t>
  </si>
  <si>
    <t>1. melléklet a ../2017.(..) önkormányzati rendelethez</t>
  </si>
  <si>
    <t>8. melléklet a ../2017.(..) önkormányzati rendelethez</t>
  </si>
  <si>
    <t>9. melléklet a ../2017.(..) önkormányzati rendelethez</t>
  </si>
  <si>
    <t>Révfülöp Nagyközség Önkormányzata</t>
  </si>
  <si>
    <t>Vagyonkimutatás</t>
  </si>
  <si>
    <t>Nyitó</t>
  </si>
  <si>
    <t>Záró</t>
  </si>
  <si>
    <t>A/I/1   Vagyoni értékű jogok</t>
  </si>
  <si>
    <t>A/I/2   Szellemi termékek</t>
  </si>
  <si>
    <t>A/I    Immateriális javak</t>
  </si>
  <si>
    <t>A/II/1 Ingatlanok</t>
  </si>
  <si>
    <t>A/II/2 Gépek, berendezések, felszerelések járművek</t>
  </si>
  <si>
    <t>A/II/4 Beruházások, felújítások (folyamaban lévő)</t>
  </si>
  <si>
    <t>A/II   Tárgyi eszközök összesen</t>
  </si>
  <si>
    <t>A/III/1 Tartós részesedések</t>
  </si>
  <si>
    <t>A/IIII   Befektetett pénzügyi eszközök</t>
  </si>
  <si>
    <t xml:space="preserve">A/    Nemzeti vagyonba tartozó befektetett eszközök </t>
  </si>
  <si>
    <t>B/I/1  Vásárolt készletek</t>
  </si>
  <si>
    <t>B/I    Készletek</t>
  </si>
  <si>
    <t>B/II/2e  Befektetési jegyek</t>
  </si>
  <si>
    <t>B/II   Értékpapírok</t>
  </si>
  <si>
    <t>B/      Nemzeti vagyonba tartozó forgóeszközök</t>
  </si>
  <si>
    <t>C/II    Pénztárak, csekkek, betétkönyvek</t>
  </si>
  <si>
    <t>C/III   Forintszámlák</t>
  </si>
  <si>
    <t>C/V   Idegen pénzeszközök</t>
  </si>
  <si>
    <t xml:space="preserve">C/    Pénzeszközök </t>
  </si>
  <si>
    <t>D/I/3  Költségvetési évben esedékes követelések közhatalmi bevételekre</t>
  </si>
  <si>
    <t>D/I/4  Költségvetési évben esedékes követelések működési bevételekre</t>
  </si>
  <si>
    <t>D/I/6  Költségvetési évben esedékes követ. műk c. átvett pénzeszközök</t>
  </si>
  <si>
    <t>D/I   Költségvetési évben esedékes követelések</t>
  </si>
  <si>
    <t>D/II/6 Költségvetési évet köv. esedékes  követ. műk c. átvett pénze</t>
  </si>
  <si>
    <t>D/II  Költségvetési évet követően esedékes követelések</t>
  </si>
  <si>
    <t>D/III/4 Forgótőke elszámolás</t>
  </si>
  <si>
    <t>D/III Követelés jellegű sajátos elszámolások</t>
  </si>
  <si>
    <t>D/   Követelések összesen</t>
  </si>
  <si>
    <t xml:space="preserve">December havi illetmények,munkabérek elszámolása                     </t>
  </si>
  <si>
    <t>E/   Egyé sajátos eszközoldali elszámolások</t>
  </si>
  <si>
    <t xml:space="preserve">    ESZKÖZÖK ÖSSZESEN</t>
  </si>
  <si>
    <t>G/I     Nemzeti vagyon induláskori értéke</t>
  </si>
  <si>
    <t>G/II. Nemzeti vagyon változásai</t>
  </si>
  <si>
    <t>G/IIII   Egyéb eszközök induláskori értéke és változásai</t>
  </si>
  <si>
    <t>G/IV   Felhalmozott eredmény</t>
  </si>
  <si>
    <t>G/VI   Mérleg szerinti eredmény</t>
  </si>
  <si>
    <t>G/     Saját tőke</t>
  </si>
  <si>
    <t>H/I/3  Költségvetési évben esedékes kötelezettségek dologi kiadásokra</t>
  </si>
  <si>
    <t>H/I/5 Költségvetési évben esedé.kötelezet. egyéb műk.célú kiadásokra</t>
  </si>
  <si>
    <t xml:space="preserve">H/I   Költségvetési évben esedékes kötelezettségek  </t>
  </si>
  <si>
    <t>H/II/9  Költségvetési évet köv.esedékes kötelezet finanszírozási kiadra</t>
  </si>
  <si>
    <t xml:space="preserve">H/II  Költségvetési évet követően esedékes kötelezettségek </t>
  </si>
  <si>
    <t>H/III/1   Kapott előlegek</t>
  </si>
  <si>
    <t>H/III/3   Más szervezet megillető bevételek elszámolása</t>
  </si>
  <si>
    <t>H/III/8 Letétre megőrzésre,fedezetre átvett pénzeszközök</t>
  </si>
  <si>
    <t>H/III   Kötelezettség jellegű sajátos elszámolások</t>
  </si>
  <si>
    <t>H/III   Kötelezettségek</t>
  </si>
  <si>
    <t>I/     Egyéb sajátos forrásoldali elszámolások</t>
  </si>
  <si>
    <t>K/2   Költségek, ráfordítások passzív időbeli elhatárolása</t>
  </si>
  <si>
    <t>K/   Passzív időbeli elhatárolások</t>
  </si>
  <si>
    <t xml:space="preserve">      FORRÁSOK ÖSSZESEN</t>
  </si>
  <si>
    <t>Pénzmaradvány kimutatás</t>
  </si>
  <si>
    <t>Összeg</t>
  </si>
  <si>
    <t xml:space="preserve">B </t>
  </si>
  <si>
    <t>C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</si>
  <si>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</si>
  <si>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</si>
  <si>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</si>
  <si>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</si>
  <si>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</si>
  <si>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</si>
  <si>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</si>
  <si>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</si>
  <si>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</si>
  <si>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</si>
  <si>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</si>
  <si>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</si>
  <si>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</si>
  <si>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</t>
  </si>
  <si>
    <t>C) Összes maradvány (A+B)</t>
  </si>
  <si>
    <t>D) Alaptevékenység kötelezettségvállalással terhelt maradványa</t>
  </si>
  <si>
    <t>E) Alaptevékenység szabad maradványa</t>
  </si>
  <si>
    <t>F) Vállalkozási tevékenységet terhelő befizetési kötelezettség (B*0,1)</t>
  </si>
  <si>
    <t>G) Vállalkozási tevékenység felhasználható maradványa (B-F)</t>
  </si>
  <si>
    <t>Eredmény kimutatás</t>
  </si>
  <si>
    <t>01 Közhatalmi eredményszemléletű bevételek</t>
  </si>
  <si>
    <t>02 Eszközök és szolgáltatások értékesítése nettó eredményszeml bev</t>
  </si>
  <si>
    <t>03 Tevékenység egyéb nettó eredményszemléletű bevételei</t>
  </si>
  <si>
    <t>I. Tevékenység nettó eredményszemléletű bevétele (1+2+3)</t>
  </si>
  <si>
    <t>04 Saját termelésű készletek állományváltozása</t>
  </si>
  <si>
    <t>05 Saját előállítású eszközök aktivált értéke</t>
  </si>
  <si>
    <t>II. Aktivált saját teljesítmények értéke (4+5)</t>
  </si>
  <si>
    <t>06 Központi működési célú támogatások eredményszemléletű bevételei</t>
  </si>
  <si>
    <t>07 Egyéb működési célú támogatások eredményszemletű bevételei</t>
  </si>
  <si>
    <t>08 Különféle egyéb eredményszemléletű bevételek</t>
  </si>
  <si>
    <t>III. Egyéb eredményszemléletű bevételek (6+7+8)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</si>
  <si>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</si>
  <si>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</si>
  <si>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</si>
  <si>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</si>
  <si>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IV. Anyagjellegű ráfordítások (9+10+11+12)</t>
  </si>
  <si>
    <t>13 Bérköltség</t>
  </si>
  <si>
    <t>14 Személyi jellegű egyéb kifizetések</t>
  </si>
  <si>
    <t>15 Bérjárulékok</t>
  </si>
  <si>
    <t>V Személyi jellegű ráfordítások (13+14+15)</t>
  </si>
  <si>
    <t>VI Értékcsökkenési leírás</t>
  </si>
  <si>
    <t>VII Egyéb ráfordítások</t>
  </si>
  <si>
    <t>A) TEVÉKENYSÉGEK EREDMÉNYE (I+II+III-IV-V-VI-VII)</t>
  </si>
  <si>
    <t>16 Kapott (járó) osztalék és részesedés</t>
  </si>
  <si>
    <t>17 Kapott (járó) kamatok és kamatjellegű eredményszemléletű bevételek</t>
  </si>
  <si>
    <t>18 Pénzügyi műveletek egyéb eredményszemléletű bevételei</t>
  </si>
  <si>
    <t>VIII Pénzügyi műveletek eredményszemléletű bevételei (16+17+18)</t>
  </si>
  <si>
    <t>19 Fizetendő kamatok és kamatjellegű ráfordítások</t>
  </si>
  <si>
    <t>20 Részesedések, értékpapírok, pénzeszközök értékvesztése</t>
  </si>
  <si>
    <t>21 Pénzügyi műveletek egyéb ráfordításai</t>
  </si>
  <si>
    <t>IX Pénzügyi műveletek ráfordításai (19+20+21)</t>
  </si>
  <si>
    <t>B) PÉNZÜGYI MŰVELETEK EREDMÉNYE (VIII-IX)</t>
  </si>
  <si>
    <t>C) SZOKÁSOS EREDMÉNY (A+B)</t>
  </si>
  <si>
    <t>22 Felhalmozási célú támogatások eredményszemléletű bevételei</t>
  </si>
  <si>
    <t>23 Különféle rendkívüli eredményszemléletű bevételek</t>
  </si>
  <si>
    <t>X Rendkívüli eredményszemléletű bevételek (22+23)</t>
  </si>
  <si>
    <t>XI Rendkívüli ráfordítások</t>
  </si>
  <si>
    <t>D) RENDKÍVÜLI EREDMÉNY (X-XI)</t>
  </si>
  <si>
    <t>E) MÉRLEG SZERINTI EREDMÉNY (C+D)</t>
  </si>
  <si>
    <t>10. melléklet a …/2017.(…)önkormányzati rendelethez</t>
  </si>
  <si>
    <t>11.melléklet a …/2017..(…)önkormányzati rendelethez</t>
  </si>
  <si>
    <t>12. melléklet a …./2017..(…)önkormányzati rendelethez</t>
  </si>
  <si>
    <t>2016. december 31.</t>
  </si>
  <si>
    <t>2016. év</t>
  </si>
  <si>
    <t xml:space="preserve">                                                                2016.év                                Ft</t>
  </si>
  <si>
    <t>Szakfeladatonkénti kimutatás a költségekről és a megtérült költségekről</t>
  </si>
  <si>
    <t>5629131  Iskolai intézményi étkeztetés Alaptevékenység</t>
  </si>
  <si>
    <t>5629171  Munkahelyi étkeztetés Alaptevékenység</t>
  </si>
  <si>
    <t>9990001  Szakfeladatra el nem számolt tételek Alaptevékenység</t>
  </si>
  <si>
    <t>01</t>
  </si>
  <si>
    <t>Anyagköltség</t>
  </si>
  <si>
    <t>02</t>
  </si>
  <si>
    <t>Igénybe vett szolgáltatások értéke</t>
  </si>
  <si>
    <t>03</t>
  </si>
  <si>
    <t>Bérköltség</t>
  </si>
  <si>
    <t>04</t>
  </si>
  <si>
    <t>Személyi jellegű egyéb kifizetések</t>
  </si>
  <si>
    <t>05</t>
  </si>
  <si>
    <t>Bérjárulékok</t>
  </si>
  <si>
    <t>06</t>
  </si>
  <si>
    <t>Értékcsökkenési leírás</t>
  </si>
  <si>
    <t>07</t>
  </si>
  <si>
    <t>Közvetlenül a 7. számlaosztályban elszámolt költségek (=01+…+06)</t>
  </si>
  <si>
    <t>11</t>
  </si>
  <si>
    <t>Közvetlen önköltség (=07+09)</t>
  </si>
  <si>
    <t>16</t>
  </si>
  <si>
    <t>Eszközök és szolgáltatások értékesítése nettó eredményszemléletű bevételei</t>
  </si>
  <si>
    <t>17</t>
  </si>
  <si>
    <t>Egyéb működési célú támogatások eredményszemléletű bevételei</t>
  </si>
  <si>
    <t>18</t>
  </si>
  <si>
    <t>Felhalmozási célú támogatások eredményszemléletű bevételei</t>
  </si>
  <si>
    <t>19</t>
  </si>
  <si>
    <t>Szakfeladatokra elszámolt eredményszemléletű bevételek (=16+17+18)</t>
  </si>
  <si>
    <t>20</t>
  </si>
  <si>
    <t>Egyéb általános ktgek(61-65.szla csoportokon elszámolt költségek)</t>
  </si>
  <si>
    <t>Elsőddlegesen a 6.számla osztályban elszámolt általános költségek</t>
  </si>
  <si>
    <t>Meg nem térült közvetlen önköltség (=11-19)</t>
  </si>
  <si>
    <t>15/A - Kimutatás az immateriális javak, tárgyi eszközök koncesszióba, vagyonkezelésbe adott eszközök állományának alakulásáról</t>
  </si>
  <si>
    <t>#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</si>
  <si>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</si>
  <si>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</si>
  <si>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</si>
  <si>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</si>
  <si>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</si>
  <si>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</si>
  <si>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</si>
  <si>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</si>
  <si>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</si>
  <si>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</si>
  <si>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Alapításkori átvétel, vagyonkezelésbe vétel miatti átvétel, vagyonkezelői jog visszavétele</t>
  </si>
  <si>
    <t>Egyéb növekedés</t>
  </si>
  <si>
    <t>08</t>
  </si>
  <si>
    <t>Összes növekedés  (=02+…+07)</t>
  </si>
  <si>
    <t>12</t>
  </si>
  <si>
    <t>Költségvetési szerv, társulás alapításkori átadás, vagyonkezelésbe adás miatti átadás, vagyonkezelői jog visszaadása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</si>
  <si>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</si>
  <si>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</si>
  <si>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</si>
  <si>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</si>
  <si>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</si>
  <si>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</si>
  <si>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</si>
  <si>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</si>
  <si>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</si>
  <si>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</si>
  <si>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</si>
  <si>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</si>
  <si>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</si>
  <si>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</si>
  <si>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Teljesen(0-ra) leírt eszközök bruttó értéke</t>
  </si>
  <si>
    <t>Létszám* fő (Átlagos statisztikai állományi létszám, éves)</t>
  </si>
  <si>
    <t>Normatív jutalmak, céljuttatás, projekt-prémium</t>
  </si>
  <si>
    <t>Készenléti, ügyeleti, helyettesí-tési díj, túlóra, túlszolgálat</t>
  </si>
  <si>
    <t>Végkielégítés, jubileumi jutalom</t>
  </si>
  <si>
    <t>Költségtérítések</t>
  </si>
  <si>
    <t>Támogatások</t>
  </si>
  <si>
    <t>Foglalkoztatottak egyéb személyi juttatásai</t>
  </si>
  <si>
    <t>26</t>
  </si>
  <si>
    <t>"A", "B" fizetési  osztály összesen</t>
  </si>
  <si>
    <t>27</t>
  </si>
  <si>
    <t>"C", "D" fizetési osztály  összesen</t>
  </si>
  <si>
    <t>28</t>
  </si>
  <si>
    <t>"E"-"J"  fizetési  osztály  összesen</t>
  </si>
  <si>
    <t>36</t>
  </si>
  <si>
    <t>KÖZALKALMAZOTTAK ÖSSZESEN (=23+...+35)</t>
  </si>
  <si>
    <t>61</t>
  </si>
  <si>
    <t>fizikai alkalmazott, a költségvetési szerveknél foglalkoztatott egyéb munkavállaló  (fizikai alkalmazott)</t>
  </si>
  <si>
    <t>63</t>
  </si>
  <si>
    <t>közfoglalkoztatott</t>
  </si>
  <si>
    <t>65</t>
  </si>
  <si>
    <t>EGYÉB BÉRRENDSZER ÖSSZESEN (=58+…+64)</t>
  </si>
  <si>
    <t>74</t>
  </si>
  <si>
    <t>polgármester, főpolgármester</t>
  </si>
  <si>
    <t>75</t>
  </si>
  <si>
    <t>helyi önkormányzati képviselő-testület tagja, megyei közgyűlés tagja</t>
  </si>
  <si>
    <t>76</t>
  </si>
  <si>
    <t>alpolgármester, főpolgármester-helyettes, megyei közgyűlés elnöke, alelnöke</t>
  </si>
  <si>
    <t>77</t>
  </si>
  <si>
    <t>VÁLASZTOTT TISZTSÉGVISELŐK ÖSSZESEN (=66+...+76)</t>
  </si>
  <si>
    <t>78</t>
  </si>
  <si>
    <t>FOGLALKOZTATOTTAK ÖSSZESEN (=22+36+46+52+57+65+77)</t>
  </si>
  <si>
    <t>83</t>
  </si>
  <si>
    <t>Átlagos statisztikai állományi létszám (tényleges éves átlagos statisztikai állományi létszám) (fő)</t>
  </si>
  <si>
    <t>13. melléklet a …./2017..(…)önkormányzati rendelethez</t>
  </si>
  <si>
    <t>14. melléklet a ../2017.(..) önkormányzati rendelethez</t>
  </si>
  <si>
    <t xml:space="preserve">                                                                                                                                   15.melléklet a …/2017.(….) önkormányzati rendelethez</t>
  </si>
  <si>
    <t>Temető felújítás (világítás)</t>
  </si>
  <si>
    <t xml:space="preserve"> Adatszolgáltatás a személyi juttatások és a foglalkoztatottak, választott tisztségviselők összetételéréről</t>
  </si>
  <si>
    <t>4. melléklet a ../2017.(..) önkormányzati rendelethez</t>
  </si>
  <si>
    <t>6. melléklet  a ../2017.(..)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</si>
</sst>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mmm\ d/"/>
  </numFmts>
  <fonts count="49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justify"/>
    </xf>
    <xf numFmtId="0" fontId="4" fillId="33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1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3" fontId="5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1" fillId="34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left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1" fillId="0" borderId="12" xfId="0" applyFont="1" applyFill="1" applyBorder="1" applyAlignment="1">
      <alignment/>
    </xf>
    <xf numFmtId="49" fontId="11" fillId="0" borderId="13" xfId="0" applyNumberFormat="1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/>
    </xf>
    <xf numFmtId="3" fontId="1" fillId="0" borderId="11" xfId="54" applyNumberFormat="1" applyFont="1" applyBorder="1">
      <alignment/>
      <protection/>
    </xf>
    <xf numFmtId="3" fontId="3" fillId="0" borderId="1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horizontal="right" wrapText="1"/>
    </xf>
    <xf numFmtId="3" fontId="1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/>
    </xf>
    <xf numFmtId="3" fontId="5" fillId="36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left"/>
    </xf>
    <xf numFmtId="0" fontId="6" fillId="38" borderId="10" xfId="0" applyFont="1" applyFill="1" applyBorder="1" applyAlignment="1">
      <alignment/>
    </xf>
    <xf numFmtId="3" fontId="3" fillId="38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 horizontal="left"/>
    </xf>
    <xf numFmtId="3" fontId="1" fillId="38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9" fontId="3" fillId="38" borderId="10" xfId="0" applyNumberFormat="1" applyFont="1" applyFill="1" applyBorder="1" applyAlignment="1">
      <alignment horizontal="right"/>
    </xf>
    <xf numFmtId="9" fontId="3" fillId="33" borderId="10" xfId="0" applyNumberFormat="1" applyFont="1" applyFill="1" applyBorder="1" applyAlignment="1">
      <alignment horizontal="right"/>
    </xf>
    <xf numFmtId="9" fontId="4" fillId="33" borderId="10" xfId="0" applyNumberFormat="1" applyFont="1" applyFill="1" applyBorder="1" applyAlignment="1">
      <alignment/>
    </xf>
    <xf numFmtId="9" fontId="4" fillId="38" borderId="10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 vertical="center"/>
    </xf>
    <xf numFmtId="9" fontId="4" fillId="33" borderId="10" xfId="0" applyNumberFormat="1" applyFont="1" applyFill="1" applyBorder="1" applyAlignment="1">
      <alignment vertical="center"/>
    </xf>
    <xf numFmtId="9" fontId="3" fillId="0" borderId="10" xfId="0" applyNumberFormat="1" applyFont="1" applyBorder="1" applyAlignment="1">
      <alignment/>
    </xf>
    <xf numFmtId="9" fontId="3" fillId="33" borderId="10" xfId="0" applyNumberFormat="1" applyFont="1" applyFill="1" applyBorder="1" applyAlignment="1">
      <alignment/>
    </xf>
    <xf numFmtId="9" fontId="3" fillId="38" borderId="10" xfId="0" applyNumberFormat="1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 vertical="center"/>
    </xf>
    <xf numFmtId="9" fontId="5" fillId="39" borderId="10" xfId="0" applyNumberFormat="1" applyFont="1" applyFill="1" applyBorder="1" applyAlignment="1">
      <alignment vertical="center"/>
    </xf>
    <xf numFmtId="9" fontId="4" fillId="33" borderId="10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/>
    </xf>
    <xf numFmtId="9" fontId="4" fillId="39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9" fontId="1" fillId="0" borderId="11" xfId="0" applyNumberFormat="1" applyFont="1" applyBorder="1" applyAlignment="1">
      <alignment/>
    </xf>
    <xf numFmtId="3" fontId="48" fillId="0" borderId="11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1" fillId="40" borderId="11" xfId="0" applyFont="1" applyFill="1" applyBorder="1" applyAlignment="1">
      <alignment/>
    </xf>
    <xf numFmtId="3" fontId="1" fillId="40" borderId="11" xfId="0" applyNumberFormat="1" applyFont="1" applyFill="1" applyBorder="1" applyAlignment="1">
      <alignment/>
    </xf>
    <xf numFmtId="9" fontId="1" fillId="40" borderId="11" xfId="0" applyNumberFormat="1" applyFont="1" applyFill="1" applyBorder="1" applyAlignment="1">
      <alignment/>
    </xf>
    <xf numFmtId="9" fontId="1" fillId="39" borderId="11" xfId="0" applyNumberFormat="1" applyFont="1" applyFill="1" applyBorder="1" applyAlignment="1">
      <alignment/>
    </xf>
    <xf numFmtId="9" fontId="1" fillId="0" borderId="11" xfId="54" applyNumberFormat="1" applyFont="1" applyBorder="1">
      <alignment/>
      <protection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left"/>
    </xf>
    <xf numFmtId="0" fontId="12" fillId="34" borderId="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12" fillId="34" borderId="17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3" fontId="0" fillId="0" borderId="17" xfId="0" applyNumberFormat="1" applyFont="1" applyBorder="1" applyAlignment="1">
      <alignment horizontal="righ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top" wrapText="1"/>
    </xf>
    <xf numFmtId="3" fontId="13" fillId="0" borderId="17" xfId="0" applyNumberFormat="1" applyFont="1" applyBorder="1" applyAlignment="1">
      <alignment horizontal="right" vertical="top" wrapText="1"/>
    </xf>
    <xf numFmtId="0" fontId="0" fillId="0" borderId="0" xfId="0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13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top" wrapText="1"/>
    </xf>
    <xf numFmtId="3" fontId="13" fillId="0" borderId="19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top" wrapText="1"/>
    </xf>
    <xf numFmtId="3" fontId="0" fillId="0" borderId="19" xfId="0" applyNumberFormat="1" applyFont="1" applyBorder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3" fontId="13" fillId="0" borderId="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24" xfId="54" applyFont="1" applyBorder="1" applyAlignment="1">
      <alignment horizontal="center" wrapText="1"/>
      <protection/>
    </xf>
    <xf numFmtId="0" fontId="1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4" fillId="0" borderId="20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wrapText="1"/>
    </xf>
    <xf numFmtId="0" fontId="3" fillId="0" borderId="11" xfId="54" applyFont="1" applyBorder="1" applyAlignment="1">
      <alignment horizontal="center" wrapText="1"/>
      <protection/>
    </xf>
    <xf numFmtId="0" fontId="4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1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34" borderId="0" xfId="0" applyFont="1" applyFill="1" applyBorder="1" applyAlignment="1">
      <alignment horizontal="center" vertical="top" wrapText="1"/>
    </xf>
    <xf numFmtId="0" fontId="0" fillId="0" borderId="19" xfId="0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kozos\EL&#336;TERJESZT&#201;SEK\2016\R&#233;vf&#252;l&#246;p\m&#225;jus%202\Z&#225;rsz&#225;mad&#225;s%20%20R&#233;vf&#252;l&#246;p%20&#214;nk.%202015\2.napirend%20mell&#233;klete%20Z&#225;rsz&#225;mad&#225;s%202015.12.31.%20&#214;n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hivatal\Users\Gitka\Desktop\Kv+m&#243;d+z&#225;rsz.2015\Z&#225;rsz&#225;mad&#225;s%20%20R&#233;vf&#252;l&#246;p%20&#214;nk.%202015\2.napirend%20mell&#233;klete%20Z&#225;rsz&#225;mad&#225;s%202015.12.31.%20&#214;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érleg"/>
      <sheetName val="2. Bevétel funkció"/>
      <sheetName val="3.Bevétel jogcím"/>
      <sheetName val="4.Bevétel feladat"/>
      <sheetName val="5.kiadás"/>
      <sheetName val="6.Kiadás feladat"/>
      <sheetName val="7.Felhalmozási kiadások"/>
      <sheetName val="8.Tájékoztató műk"/>
      <sheetName val="9.Tájékoztató felhalm."/>
      <sheetName val=" 10.Vagyon gazdálkodás"/>
      <sheetName val="11.Maradvány"/>
      <sheetName val="12.Eredménykim"/>
      <sheetName val="13.Személyi juttatásokról"/>
      <sheetName val="14.Szakfeladatos kimut."/>
      <sheetName val="15.Kimutatás az immat.javakró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érleg"/>
      <sheetName val="2. Bevétel funkció"/>
      <sheetName val="3.Bevétel jogcím"/>
      <sheetName val="4.Bevétel feladat"/>
      <sheetName val="5.kiadás"/>
      <sheetName val="6.Kiadás feladat"/>
      <sheetName val="7.Felhalmozási kiadások"/>
      <sheetName val="8.Tájékoztató műk"/>
      <sheetName val="9.Tájékoztató felhalm."/>
      <sheetName val=" 10.Vagyon gazdálkodás"/>
      <sheetName val="11.Maradvány"/>
      <sheetName val="12.Eredménykim"/>
      <sheetName val="13.Személyi juttatásokról"/>
      <sheetName val="14.Szakfeladatos kimut."/>
      <sheetName val="15.Kimutatás az immat.javakró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6">
      <selection activeCell="G10" sqref="G10"/>
    </sheetView>
  </sheetViews>
  <sheetFormatPr defaultColWidth="9.140625" defaultRowHeight="12.75"/>
  <cols>
    <col min="1" max="1" width="3.8515625" style="1" customWidth="1"/>
    <col min="2" max="2" width="45.421875" style="1" customWidth="1"/>
    <col min="3" max="5" width="13.28125" style="1" customWidth="1"/>
    <col min="6" max="6" width="7.00390625" style="1" customWidth="1"/>
    <col min="7" max="16384" width="9.140625" style="1" customWidth="1"/>
  </cols>
  <sheetData>
    <row r="1" spans="1:3" ht="15.75" customHeight="1">
      <c r="A1" s="215" t="s">
        <v>557</v>
      </c>
      <c r="B1" s="215"/>
      <c r="C1" s="215"/>
    </row>
    <row r="2" spans="1:3" ht="15.75" customHeight="1">
      <c r="A2" s="215"/>
      <c r="B2" s="215"/>
      <c r="C2" s="215"/>
    </row>
    <row r="3" spans="1:3" ht="15.75" customHeight="1">
      <c r="A3" s="2"/>
      <c r="B3" s="218"/>
      <c r="C3" s="218"/>
    </row>
    <row r="4" spans="1:3" ht="15.75" customHeight="1">
      <c r="A4" s="219" t="s">
        <v>0</v>
      </c>
      <c r="B4" s="219"/>
      <c r="C4" s="219"/>
    </row>
    <row r="5" spans="1:3" ht="15.75" customHeight="1">
      <c r="A5" s="219" t="s">
        <v>1</v>
      </c>
      <c r="B5" s="219"/>
      <c r="C5" s="219"/>
    </row>
    <row r="6" spans="1:3" ht="15.75" customHeight="1">
      <c r="A6" s="3"/>
      <c r="B6" s="3"/>
      <c r="C6" s="3"/>
    </row>
    <row r="7" spans="1:5" ht="15.75" customHeight="1">
      <c r="A7" s="4"/>
      <c r="B7" s="4"/>
      <c r="C7" s="4"/>
      <c r="E7" s="1" t="s">
        <v>415</v>
      </c>
    </row>
    <row r="8" spans="1:6" ht="15.75" customHeight="1">
      <c r="A8" s="220" t="s">
        <v>2</v>
      </c>
      <c r="B8" s="220"/>
      <c r="C8" s="214" t="s">
        <v>3</v>
      </c>
      <c r="D8" s="214" t="s">
        <v>416</v>
      </c>
      <c r="E8" s="214" t="s">
        <v>525</v>
      </c>
      <c r="F8" s="214" t="s">
        <v>526</v>
      </c>
    </row>
    <row r="9" spans="1:6" ht="15.75" customHeight="1">
      <c r="A9" s="220"/>
      <c r="B9" s="220"/>
      <c r="C9" s="214"/>
      <c r="D9" s="214"/>
      <c r="E9" s="214"/>
      <c r="F9" s="214"/>
    </row>
    <row r="10" spans="1:6" ht="15.75" customHeight="1">
      <c r="A10" s="216" t="s">
        <v>4</v>
      </c>
      <c r="B10" s="216"/>
      <c r="C10" s="5">
        <f>SUM(C11:C14)</f>
        <v>356391000</v>
      </c>
      <c r="D10" s="5">
        <f>SUM(D11:D14)</f>
        <v>420114604</v>
      </c>
      <c r="E10" s="5">
        <f>SUM(E11:E14)</f>
        <v>404575633</v>
      </c>
      <c r="F10" s="151">
        <f>E10/D10</f>
        <v>0.9630125426441971</v>
      </c>
    </row>
    <row r="11" spans="1:6" ht="15.75" customHeight="1">
      <c r="A11" s="6" t="s">
        <v>5</v>
      </c>
      <c r="B11" s="7" t="s">
        <v>527</v>
      </c>
      <c r="C11" s="8">
        <v>131669000</v>
      </c>
      <c r="D11" s="8">
        <v>146874352</v>
      </c>
      <c r="E11" s="8">
        <v>145033557</v>
      </c>
      <c r="F11" s="150">
        <f>E11/D11</f>
        <v>0.9874668723644819</v>
      </c>
    </row>
    <row r="12" spans="1:6" ht="15.75" customHeight="1">
      <c r="A12" s="6" t="s">
        <v>7</v>
      </c>
      <c r="B12" s="7" t="s">
        <v>8</v>
      </c>
      <c r="C12" s="8">
        <v>101700000</v>
      </c>
      <c r="D12" s="8">
        <v>125817000</v>
      </c>
      <c r="E12" s="8">
        <v>119204880</v>
      </c>
      <c r="F12" s="150">
        <f>E12/D12</f>
        <v>0.9474465294832972</v>
      </c>
    </row>
    <row r="13" spans="1:6" ht="15.75" customHeight="1">
      <c r="A13" s="6" t="s">
        <v>9</v>
      </c>
      <c r="B13" s="7" t="s">
        <v>10</v>
      </c>
      <c r="C13" s="8">
        <v>122672000</v>
      </c>
      <c r="D13" s="8">
        <v>146219558</v>
      </c>
      <c r="E13" s="8">
        <v>139195210</v>
      </c>
      <c r="F13" s="150">
        <f>E13/D13</f>
        <v>0.9519602705952647</v>
      </c>
    </row>
    <row r="14" spans="1:6" ht="15.75" customHeight="1">
      <c r="A14" s="6" t="s">
        <v>11</v>
      </c>
      <c r="B14" s="7" t="s">
        <v>12</v>
      </c>
      <c r="C14" s="8">
        <v>350000</v>
      </c>
      <c r="D14" s="8">
        <v>1203694</v>
      </c>
      <c r="E14" s="8">
        <v>1141986</v>
      </c>
      <c r="F14" s="150">
        <f>E14/D14</f>
        <v>0.9487344790287232</v>
      </c>
    </row>
    <row r="15" spans="1:6" ht="15.75" customHeight="1">
      <c r="A15" s="6"/>
      <c r="B15" s="7"/>
      <c r="C15" s="8"/>
      <c r="D15" s="8"/>
      <c r="E15" s="8"/>
      <c r="F15" s="8"/>
    </row>
    <row r="16" spans="1:6" ht="15.75" customHeight="1">
      <c r="A16" s="9" t="s">
        <v>13</v>
      </c>
      <c r="B16" s="9"/>
      <c r="C16" s="10">
        <f>SUM(C17:C19)</f>
        <v>600000</v>
      </c>
      <c r="D16" s="10">
        <f>SUM(D17:D19)</f>
        <v>650744</v>
      </c>
      <c r="E16" s="10">
        <f>SUM(E17:E19)</f>
        <v>650676</v>
      </c>
      <c r="F16" s="152">
        <f>E16/D16</f>
        <v>0.9998955042228588</v>
      </c>
    </row>
    <row r="17" spans="1:6" ht="15.75" customHeight="1">
      <c r="A17" s="6" t="s">
        <v>14</v>
      </c>
      <c r="B17" s="6" t="s">
        <v>528</v>
      </c>
      <c r="C17" s="8">
        <v>0</v>
      </c>
      <c r="D17" s="8">
        <v>0</v>
      </c>
      <c r="E17" s="8">
        <v>0</v>
      </c>
      <c r="F17" s="153"/>
    </row>
    <row r="18" spans="1:6" ht="15.75" customHeight="1">
      <c r="A18" s="6" t="s">
        <v>16</v>
      </c>
      <c r="B18" s="7" t="s">
        <v>17</v>
      </c>
      <c r="C18" s="11">
        <v>600000</v>
      </c>
      <c r="D18" s="11">
        <v>650744</v>
      </c>
      <c r="E18" s="11">
        <v>650676</v>
      </c>
      <c r="F18" s="153">
        <f>E18/D18</f>
        <v>0.9998955042228588</v>
      </c>
    </row>
    <row r="19" spans="1:6" ht="15.75" customHeight="1">
      <c r="A19" s="6" t="s">
        <v>18</v>
      </c>
      <c r="B19" s="7" t="s">
        <v>19</v>
      </c>
      <c r="C19" s="11">
        <v>0</v>
      </c>
      <c r="D19" s="11">
        <v>0</v>
      </c>
      <c r="E19" s="11"/>
      <c r="F19" s="153"/>
    </row>
    <row r="20" spans="1:6" ht="15.75" customHeight="1">
      <c r="A20" s="12"/>
      <c r="B20" s="7"/>
      <c r="C20" s="11"/>
      <c r="D20" s="11"/>
      <c r="E20" s="11"/>
      <c r="F20" s="149"/>
    </row>
    <row r="21" spans="1:6" ht="15.75" customHeight="1">
      <c r="A21" s="9" t="s">
        <v>20</v>
      </c>
      <c r="B21" s="13"/>
      <c r="C21" s="10">
        <f>SUM(C22)</f>
        <v>191000000</v>
      </c>
      <c r="D21" s="10">
        <f>SUM(D22)</f>
        <v>225288362</v>
      </c>
      <c r="E21" s="10">
        <f>SUM(E22)</f>
        <v>225288362</v>
      </c>
      <c r="F21" s="152">
        <f aca="true" t="shared" si="0" ref="F21:F41">E21/D21</f>
        <v>1</v>
      </c>
    </row>
    <row r="22" spans="1:6" ht="15.75" customHeight="1">
      <c r="A22" s="6" t="s">
        <v>21</v>
      </c>
      <c r="B22" s="7" t="s">
        <v>20</v>
      </c>
      <c r="C22" s="11">
        <v>191000000</v>
      </c>
      <c r="D22" s="11">
        <v>225288362</v>
      </c>
      <c r="E22" s="11">
        <v>225288362</v>
      </c>
      <c r="F22" s="153">
        <f t="shared" si="0"/>
        <v>1</v>
      </c>
    </row>
    <row r="23" spans="1:6" ht="15.75" customHeight="1">
      <c r="A23" s="6"/>
      <c r="B23" s="7"/>
      <c r="C23" s="11"/>
      <c r="D23" s="11"/>
      <c r="E23" s="11"/>
      <c r="F23" s="149"/>
    </row>
    <row r="24" spans="1:6" ht="15.75" customHeight="1">
      <c r="A24" s="9" t="s">
        <v>22</v>
      </c>
      <c r="B24" s="9"/>
      <c r="C24" s="10">
        <f>SUM(C10+C16+C21)</f>
        <v>547991000</v>
      </c>
      <c r="D24" s="10">
        <f>SUM(D10+D16+D21)</f>
        <v>646053710</v>
      </c>
      <c r="E24" s="10">
        <f>SUM(E10+E16+E21)</f>
        <v>630514671</v>
      </c>
      <c r="F24" s="152">
        <f t="shared" si="0"/>
        <v>0.9759477598232507</v>
      </c>
    </row>
    <row r="25" spans="1:6" ht="15.75" customHeight="1">
      <c r="A25" s="14"/>
      <c r="B25" s="14"/>
      <c r="C25" s="15"/>
      <c r="D25" s="15"/>
      <c r="E25" s="15"/>
      <c r="F25" s="149"/>
    </row>
    <row r="26" spans="1:6" ht="15.75" customHeight="1">
      <c r="A26" s="217" t="s">
        <v>23</v>
      </c>
      <c r="B26" s="217"/>
      <c r="C26" s="10">
        <f>SUM(C27:C31)</f>
        <v>426492000</v>
      </c>
      <c r="D26" s="10">
        <f>SUM(D27:D31)</f>
        <v>521005521</v>
      </c>
      <c r="E26" s="10">
        <f>SUM(E27:E31)</f>
        <v>333634487</v>
      </c>
      <c r="F26" s="152">
        <f t="shared" si="0"/>
        <v>0.6403665096669868</v>
      </c>
    </row>
    <row r="27" spans="1:6" ht="15.75" customHeight="1">
      <c r="A27" s="6" t="s">
        <v>24</v>
      </c>
      <c r="B27" s="17" t="s">
        <v>25</v>
      </c>
      <c r="C27" s="8">
        <v>78311000</v>
      </c>
      <c r="D27" s="8">
        <v>83238265</v>
      </c>
      <c r="E27" s="8">
        <v>77135731</v>
      </c>
      <c r="F27" s="153">
        <f t="shared" si="0"/>
        <v>0.9266859538698938</v>
      </c>
    </row>
    <row r="28" spans="1:6" ht="15.75" customHeight="1">
      <c r="A28" s="6" t="s">
        <v>26</v>
      </c>
      <c r="B28" s="6" t="s">
        <v>529</v>
      </c>
      <c r="C28" s="8">
        <v>20424000</v>
      </c>
      <c r="D28" s="8">
        <v>21452009</v>
      </c>
      <c r="E28" s="8">
        <v>19396753</v>
      </c>
      <c r="F28" s="153">
        <f t="shared" si="0"/>
        <v>0.9041928427309536</v>
      </c>
    </row>
    <row r="29" spans="1:6" ht="15.75" customHeight="1">
      <c r="A29" s="6" t="s">
        <v>27</v>
      </c>
      <c r="B29" s="7" t="s">
        <v>28</v>
      </c>
      <c r="C29" s="8">
        <v>152780000</v>
      </c>
      <c r="D29" s="8">
        <v>188711000</v>
      </c>
      <c r="E29" s="8">
        <v>170008953</v>
      </c>
      <c r="F29" s="153">
        <f t="shared" si="0"/>
        <v>0.9008958301317889</v>
      </c>
    </row>
    <row r="30" spans="1:6" ht="15.75" customHeight="1">
      <c r="A30" s="6" t="s">
        <v>29</v>
      </c>
      <c r="B30" s="17" t="s">
        <v>30</v>
      </c>
      <c r="C30" s="8">
        <v>6500000</v>
      </c>
      <c r="D30" s="8">
        <v>7958650</v>
      </c>
      <c r="E30" s="8">
        <v>4706673</v>
      </c>
      <c r="F30" s="153">
        <f t="shared" si="0"/>
        <v>0.5913908765933921</v>
      </c>
    </row>
    <row r="31" spans="1:6" ht="15.75" customHeight="1">
      <c r="A31" s="6" t="s">
        <v>31</v>
      </c>
      <c r="B31" s="17" t="s">
        <v>32</v>
      </c>
      <c r="C31" s="8">
        <v>168477000</v>
      </c>
      <c r="D31" s="8">
        <v>219645597</v>
      </c>
      <c r="E31" s="8">
        <v>62386377</v>
      </c>
      <c r="F31" s="153">
        <f t="shared" si="0"/>
        <v>0.2840319945043105</v>
      </c>
    </row>
    <row r="32" spans="1:6" ht="15.75" customHeight="1">
      <c r="A32" s="6"/>
      <c r="B32" s="17"/>
      <c r="C32" s="8"/>
      <c r="D32" s="8"/>
      <c r="E32" s="8"/>
      <c r="F32" s="149"/>
    </row>
    <row r="33" spans="1:6" ht="15.75" customHeight="1">
      <c r="A33" s="16" t="s">
        <v>33</v>
      </c>
      <c r="B33" s="18"/>
      <c r="C33" s="10">
        <f>SUM(C34:C36)</f>
        <v>114215000</v>
      </c>
      <c r="D33" s="10">
        <f>SUM(D34:D36)</f>
        <v>115414089</v>
      </c>
      <c r="E33" s="10">
        <f>SUM(E34:E36)</f>
        <v>98771281</v>
      </c>
      <c r="F33" s="152">
        <f t="shared" si="0"/>
        <v>0.8557991650395473</v>
      </c>
    </row>
    <row r="34" spans="1:6" ht="15.75" customHeight="1">
      <c r="A34" s="7" t="s">
        <v>34</v>
      </c>
      <c r="B34" s="17" t="s">
        <v>35</v>
      </c>
      <c r="C34" s="11">
        <v>84648000</v>
      </c>
      <c r="D34" s="11">
        <v>89471389</v>
      </c>
      <c r="E34" s="11">
        <v>79249618</v>
      </c>
      <c r="F34" s="153">
        <f t="shared" si="0"/>
        <v>0.8857537463736033</v>
      </c>
    </row>
    <row r="35" spans="1:6" ht="15.75" customHeight="1">
      <c r="A35" s="7" t="s">
        <v>36</v>
      </c>
      <c r="B35" s="17" t="s">
        <v>37</v>
      </c>
      <c r="C35" s="11">
        <v>25000000</v>
      </c>
      <c r="D35" s="11">
        <v>21649600</v>
      </c>
      <c r="E35" s="11">
        <v>17367209</v>
      </c>
      <c r="F35" s="153">
        <f t="shared" si="0"/>
        <v>0.8021953754341882</v>
      </c>
    </row>
    <row r="36" spans="1:6" ht="15.75" customHeight="1">
      <c r="A36" s="6" t="s">
        <v>38</v>
      </c>
      <c r="B36" s="6" t="s">
        <v>39</v>
      </c>
      <c r="C36" s="11">
        <v>4567000</v>
      </c>
      <c r="D36" s="11">
        <v>4293100</v>
      </c>
      <c r="E36" s="11">
        <v>2154454</v>
      </c>
      <c r="F36" s="153">
        <f t="shared" si="0"/>
        <v>0.5018410938482681</v>
      </c>
    </row>
    <row r="37" spans="1:6" ht="15.75" customHeight="1">
      <c r="A37" s="6"/>
      <c r="B37" s="6"/>
      <c r="C37" s="11"/>
      <c r="D37" s="11"/>
      <c r="E37" s="11"/>
      <c r="F37" s="149"/>
    </row>
    <row r="38" spans="1:6" ht="15.75" customHeight="1">
      <c r="A38" s="9" t="s">
        <v>40</v>
      </c>
      <c r="B38" s="19"/>
      <c r="C38" s="10">
        <f>SUM(C39)</f>
        <v>7284000</v>
      </c>
      <c r="D38" s="10">
        <f>SUM(D39)</f>
        <v>9634000</v>
      </c>
      <c r="E38" s="10">
        <f>SUM(E39)</f>
        <v>9299110</v>
      </c>
      <c r="F38" s="152">
        <f t="shared" si="0"/>
        <v>0.9652387378036122</v>
      </c>
    </row>
    <row r="39" spans="1:6" ht="15.75" customHeight="1">
      <c r="A39" s="6" t="s">
        <v>41</v>
      </c>
      <c r="B39" s="6" t="s">
        <v>40</v>
      </c>
      <c r="C39" s="11">
        <v>7284000</v>
      </c>
      <c r="D39" s="11">
        <v>9634000</v>
      </c>
      <c r="E39" s="11">
        <v>9299110</v>
      </c>
      <c r="F39" s="153">
        <f t="shared" si="0"/>
        <v>0.9652387378036122</v>
      </c>
    </row>
    <row r="40" spans="1:6" ht="15.75" customHeight="1">
      <c r="A40" s="6"/>
      <c r="B40" s="6"/>
      <c r="C40" s="11"/>
      <c r="D40" s="11"/>
      <c r="E40" s="11"/>
      <c r="F40" s="149"/>
    </row>
    <row r="41" spans="1:6" ht="15.75" customHeight="1">
      <c r="A41" s="9" t="s">
        <v>42</v>
      </c>
      <c r="B41" s="9"/>
      <c r="C41" s="10">
        <f>SUM(C33,C26,C38)</f>
        <v>547991000</v>
      </c>
      <c r="D41" s="10">
        <f>SUM(D33,D26,D38)</f>
        <v>646053610</v>
      </c>
      <c r="E41" s="10">
        <f>SUM(E33,E26,E38)</f>
        <v>441704878</v>
      </c>
      <c r="F41" s="152">
        <f t="shared" si="0"/>
        <v>0.6836969427351393</v>
      </c>
    </row>
  </sheetData>
  <sheetProtection selectLockedCells="1" selectUnlockedCells="1"/>
  <mergeCells count="12">
    <mergeCell ref="A26:B26"/>
    <mergeCell ref="A1:C1"/>
    <mergeCell ref="B3:C3"/>
    <mergeCell ref="A4:C4"/>
    <mergeCell ref="A5:C5"/>
    <mergeCell ref="A8:B9"/>
    <mergeCell ref="C8:C9"/>
    <mergeCell ref="A2:C2"/>
    <mergeCell ref="E8:E9"/>
    <mergeCell ref="F8:F9"/>
    <mergeCell ref="D8:D9"/>
    <mergeCell ref="A10:B10"/>
  </mergeCells>
  <printOptions headings="1"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zoomScalePageLayoutView="0" workbookViewId="0" topLeftCell="A1">
      <selection activeCell="A7" sqref="A7"/>
    </sheetView>
  </sheetViews>
  <sheetFormatPr defaultColWidth="11.57421875" defaultRowHeight="12.75"/>
  <cols>
    <col min="1" max="1" width="11.00390625" style="0" customWidth="1"/>
    <col min="2" max="4" width="11.57421875" style="0" customWidth="1"/>
    <col min="5" max="5" width="11.8515625" style="0" customWidth="1"/>
    <col min="6" max="6" width="15.140625" style="0" customWidth="1"/>
    <col min="7" max="7" width="15.57421875" style="0" customWidth="1"/>
  </cols>
  <sheetData>
    <row r="1" spans="1:7" ht="15.75">
      <c r="A1" s="222" t="s">
        <v>678</v>
      </c>
      <c r="B1" s="222"/>
      <c r="C1" s="222"/>
      <c r="D1" s="222"/>
      <c r="E1" s="222"/>
      <c r="F1" s="222"/>
      <c r="G1" s="222"/>
    </row>
    <row r="2" spans="1:7" ht="15.75">
      <c r="A2" s="253"/>
      <c r="B2" s="253"/>
      <c r="C2" s="253"/>
      <c r="D2" s="253"/>
      <c r="E2" s="253"/>
      <c r="F2" s="253"/>
      <c r="G2" s="174"/>
    </row>
    <row r="3" spans="1:7" ht="15.75">
      <c r="A3" s="254" t="s">
        <v>560</v>
      </c>
      <c r="B3" s="254"/>
      <c r="C3" s="254"/>
      <c r="D3" s="254"/>
      <c r="E3" s="254"/>
      <c r="F3" s="254"/>
      <c r="G3" s="254"/>
    </row>
    <row r="4" spans="1:7" ht="15.75">
      <c r="A4" s="255"/>
      <c r="B4" s="255"/>
      <c r="C4" s="255"/>
      <c r="D4" s="255"/>
      <c r="E4" s="255"/>
      <c r="F4" s="255"/>
      <c r="G4" s="255"/>
    </row>
    <row r="5" spans="1:7" ht="15.75">
      <c r="A5" s="254" t="s">
        <v>561</v>
      </c>
      <c r="B5" s="254"/>
      <c r="C5" s="254"/>
      <c r="D5" s="254"/>
      <c r="E5" s="254"/>
      <c r="F5" s="254"/>
      <c r="G5" s="254"/>
    </row>
    <row r="6" spans="1:7" ht="15.75">
      <c r="A6" s="255" t="s">
        <v>681</v>
      </c>
      <c r="B6" s="255"/>
      <c r="C6" s="255"/>
      <c r="D6" s="255"/>
      <c r="E6" s="255"/>
      <c r="F6" s="255"/>
      <c r="G6" s="255"/>
    </row>
    <row r="7" spans="1:7" ht="15.75">
      <c r="A7" s="1"/>
      <c r="B7" s="1"/>
      <c r="C7" s="1"/>
      <c r="D7" s="1"/>
      <c r="E7" s="1"/>
      <c r="F7" s="1"/>
      <c r="G7" s="54" t="s">
        <v>489</v>
      </c>
    </row>
    <row r="8" spans="1:7" ht="15.75">
      <c r="A8" s="256" t="s">
        <v>2</v>
      </c>
      <c r="B8" s="256"/>
      <c r="C8" s="256"/>
      <c r="D8" s="256"/>
      <c r="E8" s="256"/>
      <c r="F8" s="176" t="s">
        <v>562</v>
      </c>
      <c r="G8" s="176" t="s">
        <v>563</v>
      </c>
    </row>
    <row r="9" spans="1:7" ht="15.75">
      <c r="A9" s="257" t="s">
        <v>564</v>
      </c>
      <c r="B9" s="257"/>
      <c r="C9" s="257"/>
      <c r="D9" s="257"/>
      <c r="E9" s="257"/>
      <c r="F9" s="129">
        <v>141000</v>
      </c>
      <c r="G9" s="129">
        <v>92046</v>
      </c>
    </row>
    <row r="10" spans="1:7" ht="15.75">
      <c r="A10" s="257" t="s">
        <v>565</v>
      </c>
      <c r="B10" s="257"/>
      <c r="C10" s="257"/>
      <c r="D10" s="257"/>
      <c r="E10" s="257"/>
      <c r="F10" s="129">
        <v>285000</v>
      </c>
      <c r="G10" s="129">
        <v>0</v>
      </c>
    </row>
    <row r="11" spans="1:7" ht="15.75">
      <c r="A11" s="258" t="s">
        <v>566</v>
      </c>
      <c r="B11" s="258"/>
      <c r="C11" s="258"/>
      <c r="D11" s="258"/>
      <c r="E11" s="258"/>
      <c r="F11" s="131">
        <f>SUM(F9:F10)</f>
        <v>426000</v>
      </c>
      <c r="G11" s="131">
        <f>SUM(G9:G10)</f>
        <v>92046</v>
      </c>
    </row>
    <row r="12" spans="1:7" ht="15.75">
      <c r="A12" s="257" t="s">
        <v>567</v>
      </c>
      <c r="B12" s="257"/>
      <c r="C12" s="257"/>
      <c r="D12" s="257"/>
      <c r="E12" s="257"/>
      <c r="F12" s="129">
        <v>2164063000</v>
      </c>
      <c r="G12" s="129">
        <v>2313952368</v>
      </c>
    </row>
    <row r="13" spans="1:7" ht="15.75">
      <c r="A13" s="257" t="s">
        <v>568</v>
      </c>
      <c r="B13" s="257"/>
      <c r="C13" s="257"/>
      <c r="D13" s="257"/>
      <c r="E13" s="257"/>
      <c r="F13" s="129">
        <v>23918000</v>
      </c>
      <c r="G13" s="129">
        <v>23580103</v>
      </c>
    </row>
    <row r="14" spans="1:7" ht="15.75">
      <c r="A14" s="257" t="s">
        <v>569</v>
      </c>
      <c r="B14" s="257"/>
      <c r="C14" s="257"/>
      <c r="D14" s="257"/>
      <c r="E14" s="257"/>
      <c r="F14" s="129">
        <v>10029000</v>
      </c>
      <c r="G14" s="129">
        <v>11929264</v>
      </c>
    </row>
    <row r="15" spans="1:7" ht="15.75">
      <c r="A15" s="258" t="s">
        <v>570</v>
      </c>
      <c r="B15" s="258"/>
      <c r="C15" s="258"/>
      <c r="D15" s="258"/>
      <c r="E15" s="258"/>
      <c r="F15" s="131">
        <f>SUM(F12:F14)</f>
        <v>2198010000</v>
      </c>
      <c r="G15" s="131">
        <f>SUM(G12:G14)</f>
        <v>2349461735</v>
      </c>
    </row>
    <row r="16" spans="1:7" ht="15.75">
      <c r="A16" s="257" t="s">
        <v>571</v>
      </c>
      <c r="B16" s="257"/>
      <c r="C16" s="257"/>
      <c r="D16" s="257"/>
      <c r="E16" s="257"/>
      <c r="F16" s="129">
        <v>49985000</v>
      </c>
      <c r="G16" s="129">
        <v>50632542</v>
      </c>
    </row>
    <row r="17" spans="1:7" ht="15.75">
      <c r="A17" s="258" t="s">
        <v>572</v>
      </c>
      <c r="B17" s="258"/>
      <c r="C17" s="258"/>
      <c r="D17" s="258"/>
      <c r="E17" s="258"/>
      <c r="F17" s="131">
        <f>SUM(F16)</f>
        <v>49985000</v>
      </c>
      <c r="G17" s="131">
        <f>SUM(G16)</f>
        <v>50632542</v>
      </c>
    </row>
    <row r="18" spans="1:7" ht="15.75">
      <c r="A18" s="258" t="s">
        <v>573</v>
      </c>
      <c r="B18" s="258"/>
      <c r="C18" s="258"/>
      <c r="D18" s="258"/>
      <c r="E18" s="258"/>
      <c r="F18" s="131">
        <f>F11+F15+F17</f>
        <v>2248421000</v>
      </c>
      <c r="G18" s="131">
        <f>G11+G15+G17</f>
        <v>2400186323</v>
      </c>
    </row>
    <row r="19" spans="1:7" ht="15.75">
      <c r="A19" s="259"/>
      <c r="B19" s="259"/>
      <c r="C19" s="259"/>
      <c r="D19" s="259"/>
      <c r="E19" s="259"/>
      <c r="F19" s="129"/>
      <c r="G19" s="129"/>
    </row>
    <row r="20" spans="1:7" ht="15.75">
      <c r="A20" s="257" t="s">
        <v>574</v>
      </c>
      <c r="B20" s="257"/>
      <c r="C20" s="257"/>
      <c r="D20" s="257"/>
      <c r="E20" s="257"/>
      <c r="F20" s="129">
        <v>331000</v>
      </c>
      <c r="G20" s="129">
        <v>260462</v>
      </c>
    </row>
    <row r="21" spans="1:7" ht="15.75">
      <c r="A21" s="258" t="s">
        <v>575</v>
      </c>
      <c r="B21" s="258"/>
      <c r="C21" s="258"/>
      <c r="D21" s="258"/>
      <c r="E21" s="258"/>
      <c r="F21" s="131">
        <f>SUM(F20)</f>
        <v>331000</v>
      </c>
      <c r="G21" s="131">
        <f>SUM(G20)</f>
        <v>260462</v>
      </c>
    </row>
    <row r="22" spans="1:7" ht="15.75">
      <c r="A22" s="257" t="s">
        <v>576</v>
      </c>
      <c r="B22" s="257"/>
      <c r="C22" s="257"/>
      <c r="D22" s="257"/>
      <c r="E22" s="257"/>
      <c r="F22" s="129">
        <v>120000000</v>
      </c>
      <c r="G22" s="129">
        <v>100000000</v>
      </c>
    </row>
    <row r="23" spans="1:7" ht="15.75">
      <c r="A23" s="258" t="s">
        <v>577</v>
      </c>
      <c r="B23" s="258"/>
      <c r="C23" s="258"/>
      <c r="D23" s="258"/>
      <c r="E23" s="258"/>
      <c r="F23" s="131">
        <f>SUM(F22)</f>
        <v>120000000</v>
      </c>
      <c r="G23" s="131">
        <f>SUM(G22)</f>
        <v>100000000</v>
      </c>
    </row>
    <row r="24" spans="1:7" ht="15.75">
      <c r="A24" s="177" t="s">
        <v>578</v>
      </c>
      <c r="B24" s="177"/>
      <c r="C24" s="177"/>
      <c r="D24" s="177"/>
      <c r="E24" s="177"/>
      <c r="F24" s="131">
        <f>F21+F23</f>
        <v>120331000</v>
      </c>
      <c r="G24" s="131">
        <f>G21+G23</f>
        <v>100260462</v>
      </c>
    </row>
    <row r="25" spans="1:7" ht="15.75">
      <c r="A25" s="257"/>
      <c r="B25" s="257"/>
      <c r="C25" s="257"/>
      <c r="D25" s="257"/>
      <c r="E25" s="257"/>
      <c r="F25" s="129"/>
      <c r="G25" s="129"/>
    </row>
    <row r="26" spans="1:7" ht="15.75">
      <c r="A26" s="257" t="s">
        <v>579</v>
      </c>
      <c r="B26" s="257"/>
      <c r="C26" s="257"/>
      <c r="D26" s="257"/>
      <c r="E26" s="257"/>
      <c r="F26" s="129">
        <v>363000</v>
      </c>
      <c r="G26" s="129">
        <v>306345</v>
      </c>
    </row>
    <row r="27" spans="1:7" ht="15.75">
      <c r="A27" s="257" t="s">
        <v>580</v>
      </c>
      <c r="B27" s="257"/>
      <c r="C27" s="257"/>
      <c r="D27" s="257"/>
      <c r="E27" s="257"/>
      <c r="F27" s="129">
        <v>74351000</v>
      </c>
      <c r="G27" s="129">
        <v>70794409</v>
      </c>
    </row>
    <row r="28" spans="1:7" ht="15.75">
      <c r="A28" s="257" t="s">
        <v>581</v>
      </c>
      <c r="B28" s="257"/>
      <c r="C28" s="257"/>
      <c r="D28" s="257"/>
      <c r="E28" s="257"/>
      <c r="F28" s="129">
        <v>0</v>
      </c>
      <c r="G28" s="129">
        <v>0</v>
      </c>
    </row>
    <row r="29" spans="1:7" ht="15.75">
      <c r="A29" s="258" t="s">
        <v>582</v>
      </c>
      <c r="B29" s="258"/>
      <c r="C29" s="258"/>
      <c r="D29" s="258"/>
      <c r="E29" s="258"/>
      <c r="F29" s="131">
        <f>SUM(F26:F28)</f>
        <v>74714000</v>
      </c>
      <c r="G29" s="131">
        <f>SUM(G26:G28)</f>
        <v>71100754</v>
      </c>
    </row>
    <row r="30" spans="1:7" ht="15.75">
      <c r="A30" s="257"/>
      <c r="B30" s="257"/>
      <c r="C30" s="257"/>
      <c r="D30" s="257"/>
      <c r="E30" s="257"/>
      <c r="F30" s="129"/>
      <c r="G30" s="129"/>
    </row>
    <row r="31" spans="1:7" ht="12.75" customHeight="1">
      <c r="A31" s="260" t="s">
        <v>583</v>
      </c>
      <c r="B31" s="260"/>
      <c r="C31" s="260"/>
      <c r="D31" s="260"/>
      <c r="E31" s="260"/>
      <c r="F31" s="129">
        <v>6697000</v>
      </c>
      <c r="G31" s="129">
        <v>6134601</v>
      </c>
    </row>
    <row r="32" spans="1:7" ht="12.75" customHeight="1">
      <c r="A32" s="260" t="s">
        <v>584</v>
      </c>
      <c r="B32" s="260"/>
      <c r="C32" s="260"/>
      <c r="D32" s="260"/>
      <c r="E32" s="260"/>
      <c r="F32" s="129">
        <v>5809000</v>
      </c>
      <c r="G32" s="129">
        <v>7503292</v>
      </c>
    </row>
    <row r="33" spans="1:7" ht="12.75" customHeight="1">
      <c r="A33" s="260" t="s">
        <v>585</v>
      </c>
      <c r="B33" s="260"/>
      <c r="C33" s="260"/>
      <c r="D33" s="260"/>
      <c r="E33" s="260"/>
      <c r="F33" s="129">
        <v>569000</v>
      </c>
      <c r="G33" s="129">
        <v>1602686</v>
      </c>
    </row>
    <row r="34" spans="1:7" ht="15.75">
      <c r="A34" s="258" t="s">
        <v>586</v>
      </c>
      <c r="B34" s="258"/>
      <c r="C34" s="258"/>
      <c r="D34" s="258"/>
      <c r="E34" s="258"/>
      <c r="F34" s="131">
        <f>SUM(F31:F33)</f>
        <v>13075000</v>
      </c>
      <c r="G34" s="131">
        <f>SUM(G31:G33)</f>
        <v>15240579</v>
      </c>
    </row>
    <row r="35" spans="1:7" ht="12.75" customHeight="1">
      <c r="A35" s="260" t="s">
        <v>587</v>
      </c>
      <c r="B35" s="260"/>
      <c r="C35" s="260"/>
      <c r="D35" s="260"/>
      <c r="E35" s="260"/>
      <c r="F35" s="129">
        <v>1322000</v>
      </c>
      <c r="G35" s="129">
        <v>0</v>
      </c>
    </row>
    <row r="36" spans="1:7" ht="12.75" customHeight="1">
      <c r="A36" s="261" t="s">
        <v>588</v>
      </c>
      <c r="B36" s="261"/>
      <c r="C36" s="261"/>
      <c r="D36" s="261"/>
      <c r="E36" s="261"/>
      <c r="F36" s="131">
        <f>SUM(F35)</f>
        <v>1322000</v>
      </c>
      <c r="G36" s="131">
        <f>SUM(G35)</f>
        <v>0</v>
      </c>
    </row>
    <row r="37" spans="1:7" ht="12.75" customHeight="1">
      <c r="A37" s="260" t="s">
        <v>589</v>
      </c>
      <c r="B37" s="260"/>
      <c r="C37" s="260"/>
      <c r="D37" s="260"/>
      <c r="E37" s="260"/>
      <c r="F37" s="131">
        <v>60000</v>
      </c>
      <c r="G37" s="131">
        <v>60000</v>
      </c>
    </row>
    <row r="38" spans="1:7" ht="12.75" customHeight="1">
      <c r="A38" s="261" t="s">
        <v>590</v>
      </c>
      <c r="B38" s="261"/>
      <c r="C38" s="261"/>
      <c r="D38" s="261"/>
      <c r="E38" s="261"/>
      <c r="F38" s="131">
        <v>60000</v>
      </c>
      <c r="G38" s="131">
        <v>60000</v>
      </c>
    </row>
    <row r="39" spans="1:7" ht="15.75">
      <c r="A39" s="262" t="s">
        <v>591</v>
      </c>
      <c r="B39" s="262"/>
      <c r="C39" s="262"/>
      <c r="D39" s="262"/>
      <c r="E39" s="262"/>
      <c r="F39" s="131">
        <f>F34+F36+F38</f>
        <v>14457000</v>
      </c>
      <c r="G39" s="131">
        <f>G34+G36+G38</f>
        <v>15300579</v>
      </c>
    </row>
    <row r="40" spans="1:7" ht="15.75">
      <c r="A40" s="259" t="s">
        <v>592</v>
      </c>
      <c r="B40" s="259"/>
      <c r="C40" s="259"/>
      <c r="D40" s="259"/>
      <c r="E40" s="259"/>
      <c r="F40" s="129">
        <v>4855000</v>
      </c>
      <c r="G40" s="129">
        <v>1112388</v>
      </c>
    </row>
    <row r="41" spans="1:7" ht="15.75">
      <c r="A41" s="178" t="s">
        <v>593</v>
      </c>
      <c r="B41" s="178"/>
      <c r="C41" s="178"/>
      <c r="D41" s="178"/>
      <c r="E41" s="178"/>
      <c r="F41" s="131">
        <v>4855000</v>
      </c>
      <c r="G41" s="131">
        <v>1112388</v>
      </c>
    </row>
    <row r="42" spans="1:7" ht="15.75">
      <c r="A42" s="257"/>
      <c r="B42" s="257"/>
      <c r="C42" s="257"/>
      <c r="D42" s="257"/>
      <c r="E42" s="257"/>
      <c r="F42" s="129"/>
      <c r="G42" s="129"/>
    </row>
    <row r="43" spans="1:7" ht="15.75">
      <c r="A43" s="263" t="s">
        <v>594</v>
      </c>
      <c r="B43" s="263"/>
      <c r="C43" s="263"/>
      <c r="D43" s="263"/>
      <c r="E43" s="263"/>
      <c r="F43" s="131">
        <f>F18+F24+F29+F39+F41</f>
        <v>2462778000</v>
      </c>
      <c r="G43" s="131">
        <f>G18+G24+G29+G39+G41</f>
        <v>2587960506</v>
      </c>
    </row>
    <row r="44" spans="1:7" ht="15.75">
      <c r="A44" s="257" t="s">
        <v>595</v>
      </c>
      <c r="B44" s="257"/>
      <c r="C44" s="257"/>
      <c r="D44" s="257"/>
      <c r="E44" s="257"/>
      <c r="F44" s="129">
        <v>3055340000</v>
      </c>
      <c r="G44" s="129">
        <v>3055340369</v>
      </c>
    </row>
    <row r="45" spans="1:7" ht="15.75">
      <c r="A45" s="257" t="s">
        <v>596</v>
      </c>
      <c r="B45" s="257"/>
      <c r="C45" s="257"/>
      <c r="D45" s="257"/>
      <c r="E45" s="257"/>
      <c r="F45" s="129">
        <v>-178908000</v>
      </c>
      <c r="G45" s="129">
        <v>-61422506</v>
      </c>
    </row>
    <row r="46" spans="1:7" ht="15.75">
      <c r="A46" s="257" t="s">
        <v>597</v>
      </c>
      <c r="B46" s="257"/>
      <c r="C46" s="257"/>
      <c r="D46" s="257"/>
      <c r="E46" s="257"/>
      <c r="F46" s="129">
        <v>73734000</v>
      </c>
      <c r="G46" s="129">
        <v>73733644</v>
      </c>
    </row>
    <row r="47" spans="1:7" ht="15.75">
      <c r="A47" s="257" t="s">
        <v>598</v>
      </c>
      <c r="B47" s="257"/>
      <c r="C47" s="257"/>
      <c r="D47" s="257"/>
      <c r="E47" s="257"/>
      <c r="F47" s="129">
        <v>-536530000</v>
      </c>
      <c r="G47" s="129">
        <v>-506971138</v>
      </c>
    </row>
    <row r="48" spans="1:7" ht="15.75">
      <c r="A48" s="257" t="s">
        <v>599</v>
      </c>
      <c r="B48" s="257"/>
      <c r="C48" s="257"/>
      <c r="D48" s="257"/>
      <c r="E48" s="257"/>
      <c r="F48" s="129">
        <v>29560000</v>
      </c>
      <c r="G48" s="129">
        <v>12733769</v>
      </c>
    </row>
    <row r="49" spans="1:7" ht="15.75">
      <c r="A49" s="258" t="s">
        <v>600</v>
      </c>
      <c r="B49" s="258"/>
      <c r="C49" s="258"/>
      <c r="D49" s="258"/>
      <c r="E49" s="258"/>
      <c r="F49" s="131">
        <f>SUM(F44:F48)</f>
        <v>2443196000</v>
      </c>
      <c r="G49" s="131">
        <f>SUM(G44:G48)</f>
        <v>2573414138</v>
      </c>
    </row>
    <row r="50" spans="1:7" ht="15.75">
      <c r="A50" s="257"/>
      <c r="B50" s="257"/>
      <c r="C50" s="257"/>
      <c r="D50" s="257"/>
      <c r="E50" s="257"/>
      <c r="F50" s="129"/>
      <c r="G50" s="129"/>
    </row>
    <row r="51" spans="1:7" ht="12.75" customHeight="1">
      <c r="A51" s="260" t="s">
        <v>601</v>
      </c>
      <c r="B51" s="260"/>
      <c r="C51" s="260"/>
      <c r="D51" s="260"/>
      <c r="E51" s="260"/>
      <c r="F51" s="129">
        <v>16000</v>
      </c>
      <c r="G51" s="129">
        <v>0</v>
      </c>
    </row>
    <row r="52" spans="1:7" ht="12.75" customHeight="1">
      <c r="A52" s="260" t="s">
        <v>602</v>
      </c>
      <c r="B52" s="260"/>
      <c r="C52" s="260"/>
      <c r="D52" s="260"/>
      <c r="E52" s="260"/>
      <c r="F52" s="129">
        <v>0</v>
      </c>
      <c r="G52" s="129">
        <v>0</v>
      </c>
    </row>
    <row r="53" spans="1:7" ht="15.75">
      <c r="A53" s="258" t="s">
        <v>603</v>
      </c>
      <c r="B53" s="258"/>
      <c r="C53" s="258"/>
      <c r="D53" s="258"/>
      <c r="E53" s="258"/>
      <c r="F53" s="131">
        <f>SUM(F51:F52)</f>
        <v>16000</v>
      </c>
      <c r="G53" s="131">
        <f>SUM(G51:G52)</f>
        <v>0</v>
      </c>
    </row>
    <row r="54" spans="1:7" ht="12.75" customHeight="1">
      <c r="A54" s="260" t="s">
        <v>604</v>
      </c>
      <c r="B54" s="260"/>
      <c r="C54" s="260"/>
      <c r="D54" s="260"/>
      <c r="E54" s="260"/>
      <c r="F54" s="129">
        <v>4284000</v>
      </c>
      <c r="G54" s="129">
        <v>4065591</v>
      </c>
    </row>
    <row r="55" spans="1:7" ht="12.75" customHeight="1">
      <c r="A55" s="261" t="s">
        <v>605</v>
      </c>
      <c r="B55" s="261"/>
      <c r="C55" s="261"/>
      <c r="D55" s="261"/>
      <c r="E55" s="261"/>
      <c r="F55" s="131">
        <f>SUM(F54)</f>
        <v>4284000</v>
      </c>
      <c r="G55" s="131">
        <f>SUM(G54)</f>
        <v>4065591</v>
      </c>
    </row>
    <row r="56" spans="1:7" ht="15.75">
      <c r="A56" s="257" t="s">
        <v>606</v>
      </c>
      <c r="B56" s="257"/>
      <c r="C56" s="257"/>
      <c r="D56" s="257"/>
      <c r="E56" s="257"/>
      <c r="F56" s="129">
        <v>0</v>
      </c>
      <c r="G56" s="129">
        <v>0</v>
      </c>
    </row>
    <row r="57" spans="1:7" ht="15.75">
      <c r="A57" s="257" t="s">
        <v>607</v>
      </c>
      <c r="B57" s="257"/>
      <c r="C57" s="257"/>
      <c r="D57" s="257"/>
      <c r="E57" s="257"/>
      <c r="F57" s="131">
        <v>62000</v>
      </c>
      <c r="G57" s="131">
        <v>104471</v>
      </c>
    </row>
    <row r="58" spans="1:7" ht="15.75">
      <c r="A58" s="257" t="s">
        <v>608</v>
      </c>
      <c r="B58" s="257"/>
      <c r="C58" s="257"/>
      <c r="D58" s="257"/>
      <c r="E58" s="257"/>
      <c r="F58" s="131">
        <v>6610000</v>
      </c>
      <c r="G58" s="131">
        <v>6609750</v>
      </c>
    </row>
    <row r="59" spans="1:7" ht="15.75">
      <c r="A59" s="258" t="s">
        <v>609</v>
      </c>
      <c r="B59" s="258"/>
      <c r="C59" s="258"/>
      <c r="D59" s="258"/>
      <c r="E59" s="258"/>
      <c r="F59" s="131">
        <f>SUM(F56:F58)</f>
        <v>6672000</v>
      </c>
      <c r="G59" s="131">
        <f>SUM(G56:G58)</f>
        <v>6714221</v>
      </c>
    </row>
    <row r="60" spans="1:7" ht="15.75">
      <c r="A60" s="257"/>
      <c r="B60" s="257"/>
      <c r="C60" s="257"/>
      <c r="D60" s="257"/>
      <c r="E60" s="257"/>
      <c r="F60" s="129"/>
      <c r="G60" s="129"/>
    </row>
    <row r="61" spans="1:7" ht="15.75">
      <c r="A61" s="258" t="s">
        <v>610</v>
      </c>
      <c r="B61" s="258"/>
      <c r="C61" s="258"/>
      <c r="D61" s="258"/>
      <c r="E61" s="258"/>
      <c r="F61" s="131">
        <f>F53+F55+F59</f>
        <v>10972000</v>
      </c>
      <c r="G61" s="131">
        <f>G53+G55+G59</f>
        <v>10779812</v>
      </c>
    </row>
    <row r="62" spans="1:7" ht="15.75">
      <c r="A62" s="257"/>
      <c r="B62" s="257"/>
      <c r="C62" s="257"/>
      <c r="D62" s="257"/>
      <c r="E62" s="257"/>
      <c r="F62" s="129"/>
      <c r="G62" s="129"/>
    </row>
    <row r="63" spans="1:7" ht="15.75">
      <c r="A63" s="258" t="s">
        <v>611</v>
      </c>
      <c r="B63" s="258"/>
      <c r="C63" s="258"/>
      <c r="D63" s="258"/>
      <c r="E63" s="258"/>
      <c r="F63" s="131"/>
      <c r="G63" s="131"/>
    </row>
    <row r="64" spans="1:7" ht="15.75">
      <c r="A64" s="257"/>
      <c r="B64" s="257"/>
      <c r="C64" s="257"/>
      <c r="D64" s="257"/>
      <c r="E64" s="257"/>
      <c r="F64" s="129"/>
      <c r="G64" s="129"/>
    </row>
    <row r="65" spans="1:7" ht="15.75">
      <c r="A65" s="257" t="s">
        <v>612</v>
      </c>
      <c r="B65" s="257"/>
      <c r="C65" s="257"/>
      <c r="D65" s="257"/>
      <c r="E65" s="257"/>
      <c r="F65" s="129">
        <v>8610000</v>
      </c>
      <c r="G65" s="129">
        <v>3766556</v>
      </c>
    </row>
    <row r="66" spans="1:7" ht="15.75">
      <c r="A66" s="258" t="s">
        <v>613</v>
      </c>
      <c r="B66" s="258"/>
      <c r="C66" s="258"/>
      <c r="D66" s="258"/>
      <c r="E66" s="258"/>
      <c r="F66" s="131">
        <f>SUM(F65)</f>
        <v>8610000</v>
      </c>
      <c r="G66" s="131">
        <f>SUM(G65)</f>
        <v>3766556</v>
      </c>
    </row>
    <row r="67" spans="1:7" ht="15.75">
      <c r="A67" s="257"/>
      <c r="B67" s="257"/>
      <c r="C67" s="257"/>
      <c r="D67" s="257"/>
      <c r="E67" s="257"/>
      <c r="F67" s="129"/>
      <c r="G67" s="129"/>
    </row>
    <row r="68" spans="1:7" ht="15.75">
      <c r="A68" s="258" t="s">
        <v>614</v>
      </c>
      <c r="B68" s="258"/>
      <c r="C68" s="258"/>
      <c r="D68" s="258"/>
      <c r="E68" s="258"/>
      <c r="F68" s="131">
        <f>F49+F61+F63+F66</f>
        <v>2462778000</v>
      </c>
      <c r="G68" s="131">
        <f>G49+G61+G63+G66</f>
        <v>2587960506</v>
      </c>
    </row>
  </sheetData>
  <sheetProtection selectLockedCells="1" selectUnlockedCells="1"/>
  <mergeCells count="65">
    <mergeCell ref="A64:E64"/>
    <mergeCell ref="A65:E65"/>
    <mergeCell ref="A66:E66"/>
    <mergeCell ref="A67:E67"/>
    <mergeCell ref="A68:E68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39:E39"/>
    <mergeCell ref="A40:E40"/>
    <mergeCell ref="A42:E42"/>
    <mergeCell ref="A43:E43"/>
    <mergeCell ref="A44:E44"/>
    <mergeCell ref="A45:E45"/>
    <mergeCell ref="A33:E33"/>
    <mergeCell ref="A34:E34"/>
    <mergeCell ref="A35:E35"/>
    <mergeCell ref="A36:E36"/>
    <mergeCell ref="A37:E37"/>
    <mergeCell ref="A38:E38"/>
    <mergeCell ref="A27:E27"/>
    <mergeCell ref="A28:E28"/>
    <mergeCell ref="A29:E29"/>
    <mergeCell ref="A30:E30"/>
    <mergeCell ref="A31:E31"/>
    <mergeCell ref="A32:E32"/>
    <mergeCell ref="A20:E20"/>
    <mergeCell ref="A21:E21"/>
    <mergeCell ref="A22:E22"/>
    <mergeCell ref="A23:E23"/>
    <mergeCell ref="A25:E25"/>
    <mergeCell ref="A26:E26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G1"/>
    <mergeCell ref="A2:F2"/>
    <mergeCell ref="A3:G3"/>
    <mergeCell ref="A4:G4"/>
    <mergeCell ref="A5:G5"/>
    <mergeCell ref="A6:G6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Roman,Normál"&amp;12Oldal &amp;P</oddFooter>
  </headerFooter>
  <rowBreaks count="1" manualBreakCount="1">
    <brk id="4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selection activeCell="E8" sqref="E8:E9"/>
    </sheetView>
  </sheetViews>
  <sheetFormatPr defaultColWidth="11.57421875" defaultRowHeight="12.75"/>
  <cols>
    <col min="1" max="3" width="11.57421875" style="0" customWidth="1"/>
    <col min="4" max="4" width="27.00390625" style="0" customWidth="1"/>
    <col min="5" max="5" width="13.7109375" style="0" customWidth="1"/>
  </cols>
  <sheetData>
    <row r="1" spans="1:5" ht="15.75">
      <c r="A1" s="222" t="s">
        <v>679</v>
      </c>
      <c r="B1" s="222"/>
      <c r="C1" s="222"/>
      <c r="D1" s="222"/>
      <c r="E1" s="222"/>
    </row>
    <row r="2" spans="1:6" ht="15.75">
      <c r="A2" s="253"/>
      <c r="B2" s="253"/>
      <c r="C2" s="253"/>
      <c r="D2" s="253"/>
      <c r="E2" s="253"/>
      <c r="F2" s="253"/>
    </row>
    <row r="3" spans="1:5" ht="15.75">
      <c r="A3" s="254" t="s">
        <v>560</v>
      </c>
      <c r="B3" s="254"/>
      <c r="C3" s="254"/>
      <c r="D3" s="254"/>
      <c r="E3" s="254"/>
    </row>
    <row r="4" spans="1:5" ht="15.75">
      <c r="A4" s="175"/>
      <c r="B4" s="175"/>
      <c r="C4" s="175"/>
      <c r="E4" s="179"/>
    </row>
    <row r="5" spans="1:5" ht="15.75">
      <c r="A5" s="254" t="s">
        <v>615</v>
      </c>
      <c r="B5" s="254"/>
      <c r="C5" s="254"/>
      <c r="D5" s="254"/>
      <c r="E5" s="254"/>
    </row>
    <row r="6" spans="1:5" ht="15.75">
      <c r="A6" s="264" t="s">
        <v>682</v>
      </c>
      <c r="B6" s="264"/>
      <c r="C6" s="264"/>
      <c r="D6" s="264"/>
      <c r="E6" s="264"/>
    </row>
    <row r="7" spans="1:5" ht="15.75">
      <c r="A7" s="1"/>
      <c r="B7" s="1"/>
      <c r="C7" s="1"/>
      <c r="E7" s="179" t="s">
        <v>415</v>
      </c>
    </row>
    <row r="8" spans="1:5" ht="12.75" customHeight="1">
      <c r="A8" s="265" t="s">
        <v>2</v>
      </c>
      <c r="B8" s="265"/>
      <c r="C8" s="265"/>
      <c r="D8" s="265"/>
      <c r="E8" s="265" t="s">
        <v>616</v>
      </c>
    </row>
    <row r="9" spans="1:5" ht="12.75">
      <c r="A9" s="265"/>
      <c r="B9" s="265"/>
      <c r="C9" s="265"/>
      <c r="D9" s="265"/>
      <c r="E9" s="265"/>
    </row>
    <row r="10" spans="1:5" ht="15.75">
      <c r="A10" s="266" t="s">
        <v>617</v>
      </c>
      <c r="B10" s="266"/>
      <c r="C10" s="266"/>
      <c r="D10" s="266"/>
      <c r="E10" s="180" t="s">
        <v>618</v>
      </c>
    </row>
    <row r="11" spans="1:5" ht="15.75">
      <c r="A11" s="267" t="s">
        <v>619</v>
      </c>
      <c r="B11" s="267"/>
      <c r="C11" s="267"/>
      <c r="D11" s="267"/>
      <c r="E11" s="182">
        <v>405226309</v>
      </c>
    </row>
    <row r="12" spans="1:5" ht="15.75">
      <c r="A12" s="257" t="s">
        <v>620</v>
      </c>
      <c r="B12" s="257"/>
      <c r="C12" s="257"/>
      <c r="D12" s="257"/>
      <c r="E12" s="182">
        <v>432405768</v>
      </c>
    </row>
    <row r="13" spans="1:5" ht="15.75">
      <c r="A13" s="258" t="s">
        <v>621</v>
      </c>
      <c r="B13" s="258"/>
      <c r="C13" s="258"/>
      <c r="D13" s="258"/>
      <c r="E13" s="183">
        <f>E11-E12</f>
        <v>-27179459</v>
      </c>
    </row>
    <row r="14" spans="1:5" ht="15.75">
      <c r="A14" s="267" t="s">
        <v>622</v>
      </c>
      <c r="B14" s="267"/>
      <c r="C14" s="267"/>
      <c r="D14" s="267"/>
      <c r="E14" s="182">
        <v>225288362</v>
      </c>
    </row>
    <row r="15" spans="1:5" ht="15.75">
      <c r="A15" s="257" t="s">
        <v>623</v>
      </c>
      <c r="B15" s="257"/>
      <c r="C15" s="257"/>
      <c r="D15" s="257"/>
      <c r="E15" s="182">
        <v>9299110</v>
      </c>
    </row>
    <row r="16" spans="1:5" ht="15.75">
      <c r="A16" s="258" t="s">
        <v>624</v>
      </c>
      <c r="B16" s="258"/>
      <c r="C16" s="258"/>
      <c r="D16" s="258"/>
      <c r="E16" s="183">
        <f>E14-E15</f>
        <v>215989252</v>
      </c>
    </row>
    <row r="17" spans="1:5" ht="15.75">
      <c r="A17" s="258" t="s">
        <v>625</v>
      </c>
      <c r="B17" s="258"/>
      <c r="C17" s="258"/>
      <c r="D17" s="258"/>
      <c r="E17" s="183">
        <f>E13+E16</f>
        <v>188809793</v>
      </c>
    </row>
    <row r="18" spans="1:5" ht="15.75">
      <c r="A18" s="257" t="s">
        <v>626</v>
      </c>
      <c r="B18" s="257"/>
      <c r="C18" s="257"/>
      <c r="D18" s="257"/>
      <c r="E18" s="182">
        <v>0</v>
      </c>
    </row>
    <row r="19" spans="1:5" ht="15.75">
      <c r="A19" s="257" t="s">
        <v>627</v>
      </c>
      <c r="B19" s="257"/>
      <c r="C19" s="257"/>
      <c r="D19" s="257"/>
      <c r="E19" s="182">
        <v>0</v>
      </c>
    </row>
    <row r="20" spans="1:5" ht="15.75">
      <c r="A20" s="258" t="s">
        <v>628</v>
      </c>
      <c r="B20" s="258"/>
      <c r="C20" s="258"/>
      <c r="D20" s="258"/>
      <c r="E20" s="183">
        <v>0</v>
      </c>
    </row>
    <row r="21" spans="1:5" ht="15.75">
      <c r="A21" s="257" t="s">
        <v>629</v>
      </c>
      <c r="B21" s="257"/>
      <c r="C21" s="257"/>
      <c r="D21" s="257"/>
      <c r="E21" s="182">
        <v>0</v>
      </c>
    </row>
    <row r="22" spans="1:5" ht="15.75">
      <c r="A22" s="257" t="s">
        <v>630</v>
      </c>
      <c r="B22" s="257"/>
      <c r="C22" s="257"/>
      <c r="D22" s="257"/>
      <c r="E22" s="182">
        <v>0</v>
      </c>
    </row>
    <row r="23" spans="1:5" ht="15.75">
      <c r="A23" s="258" t="s">
        <v>631</v>
      </c>
      <c r="B23" s="258"/>
      <c r="C23" s="258"/>
      <c r="D23" s="258"/>
      <c r="E23" s="183">
        <v>0</v>
      </c>
    </row>
    <row r="24" spans="1:5" ht="15.75">
      <c r="A24" s="258" t="s">
        <v>632</v>
      </c>
      <c r="B24" s="258"/>
      <c r="C24" s="258"/>
      <c r="D24" s="258"/>
      <c r="E24" s="183">
        <v>0</v>
      </c>
    </row>
    <row r="25" spans="1:5" ht="15.75">
      <c r="A25" s="258" t="s">
        <v>633</v>
      </c>
      <c r="B25" s="258"/>
      <c r="C25" s="258"/>
      <c r="D25" s="258"/>
      <c r="E25" s="183">
        <f>E17+E24</f>
        <v>188809793</v>
      </c>
    </row>
    <row r="26" spans="1:5" ht="15.75">
      <c r="A26" s="258" t="s">
        <v>634</v>
      </c>
      <c r="B26" s="258"/>
      <c r="C26" s="258"/>
      <c r="D26" s="258"/>
      <c r="E26" s="183">
        <v>0</v>
      </c>
    </row>
    <row r="27" spans="1:5" ht="15.75">
      <c r="A27" s="258" t="s">
        <v>635</v>
      </c>
      <c r="B27" s="258"/>
      <c r="C27" s="258"/>
      <c r="D27" s="258"/>
      <c r="E27" s="183">
        <v>188809793</v>
      </c>
    </row>
    <row r="28" spans="1:5" ht="15.75">
      <c r="A28" s="258" t="s">
        <v>636</v>
      </c>
      <c r="B28" s="258"/>
      <c r="C28" s="258"/>
      <c r="D28" s="258"/>
      <c r="E28" s="183">
        <v>0</v>
      </c>
    </row>
    <row r="29" spans="1:5" ht="15.75">
      <c r="A29" s="258" t="s">
        <v>637</v>
      </c>
      <c r="B29" s="258"/>
      <c r="C29" s="258"/>
      <c r="D29" s="258"/>
      <c r="E29" s="183">
        <v>0</v>
      </c>
    </row>
  </sheetData>
  <sheetProtection selectLockedCells="1" selectUnlockedCells="1"/>
  <mergeCells count="27">
    <mergeCell ref="A28:D28"/>
    <mergeCell ref="A29:D29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E1"/>
    <mergeCell ref="A2:F2"/>
    <mergeCell ref="A3:E3"/>
    <mergeCell ref="A5:E5"/>
    <mergeCell ref="A6:E6"/>
    <mergeCell ref="A8:D9"/>
    <mergeCell ref="E8:E9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zoomScalePageLayoutView="0" workbookViewId="0" topLeftCell="A1">
      <selection activeCell="A1" sqref="A1:F1"/>
    </sheetView>
  </sheetViews>
  <sheetFormatPr defaultColWidth="11.57421875" defaultRowHeight="12.75"/>
  <cols>
    <col min="1" max="3" width="11.57421875" style="0" customWidth="1"/>
    <col min="4" max="4" width="28.8515625" style="0" customWidth="1"/>
    <col min="5" max="5" width="15.00390625" style="0" customWidth="1"/>
    <col min="6" max="6" width="15.140625" style="0" customWidth="1"/>
  </cols>
  <sheetData>
    <row r="1" spans="1:6" ht="15.75">
      <c r="A1" s="222" t="s">
        <v>680</v>
      </c>
      <c r="B1" s="222"/>
      <c r="C1" s="222"/>
      <c r="D1" s="222"/>
      <c r="E1" s="222"/>
      <c r="F1" s="222"/>
    </row>
    <row r="2" spans="1:6" ht="15.75">
      <c r="A2" s="222"/>
      <c r="B2" s="222"/>
      <c r="C2" s="222"/>
      <c r="D2" s="222"/>
      <c r="E2" s="222"/>
      <c r="F2" s="222"/>
    </row>
    <row r="3" spans="1:6" ht="15.75">
      <c r="A3" s="254" t="s">
        <v>560</v>
      </c>
      <c r="B3" s="254"/>
      <c r="C3" s="254"/>
      <c r="D3" s="254"/>
      <c r="E3" s="254"/>
      <c r="F3" s="254"/>
    </row>
    <row r="4" spans="1:6" ht="15.75">
      <c r="A4" s="254" t="s">
        <v>638</v>
      </c>
      <c r="B4" s="254"/>
      <c r="C4" s="254"/>
      <c r="D4" s="254"/>
      <c r="E4" s="254"/>
      <c r="F4" s="254"/>
    </row>
    <row r="5" spans="1:6" ht="15.75">
      <c r="A5" s="264" t="s">
        <v>683</v>
      </c>
      <c r="B5" s="264"/>
      <c r="C5" s="264"/>
      <c r="D5" s="264"/>
      <c r="E5" s="264"/>
      <c r="F5" s="264"/>
    </row>
    <row r="6" spans="1:6" ht="12.75" customHeight="1">
      <c r="A6" s="265" t="s">
        <v>2</v>
      </c>
      <c r="B6" s="265"/>
      <c r="C6" s="265"/>
      <c r="D6" s="265"/>
      <c r="E6" s="180" t="s">
        <v>562</v>
      </c>
      <c r="F6" s="265" t="s">
        <v>563</v>
      </c>
    </row>
    <row r="7" spans="1:6" ht="12.75" customHeight="1">
      <c r="A7" s="265"/>
      <c r="B7" s="265"/>
      <c r="C7" s="265"/>
      <c r="D7" s="265"/>
      <c r="E7" s="265" t="s">
        <v>616</v>
      </c>
      <c r="F7" s="265"/>
    </row>
    <row r="8" spans="1:6" ht="15.75">
      <c r="A8" s="266" t="s">
        <v>617</v>
      </c>
      <c r="B8" s="266"/>
      <c r="C8" s="266"/>
      <c r="D8" s="266"/>
      <c r="E8" s="265"/>
      <c r="F8" s="181" t="s">
        <v>616</v>
      </c>
    </row>
    <row r="9" spans="1:6" ht="15.75">
      <c r="A9" s="267" t="s">
        <v>639</v>
      </c>
      <c r="B9" s="267"/>
      <c r="C9" s="267"/>
      <c r="D9" s="267"/>
      <c r="E9" s="184">
        <v>115763000</v>
      </c>
      <c r="F9" s="184">
        <v>121892067</v>
      </c>
    </row>
    <row r="10" spans="1:6" ht="15.75">
      <c r="A10" s="257" t="s">
        <v>640</v>
      </c>
      <c r="B10" s="257"/>
      <c r="C10" s="257"/>
      <c r="D10" s="257"/>
      <c r="E10" s="184">
        <v>103491000</v>
      </c>
      <c r="F10" s="184">
        <v>107222426</v>
      </c>
    </row>
    <row r="11" spans="1:6" ht="15.75">
      <c r="A11" s="257" t="s">
        <v>641</v>
      </c>
      <c r="B11" s="257"/>
      <c r="C11" s="257"/>
      <c r="D11" s="257"/>
      <c r="E11" s="184">
        <v>0</v>
      </c>
      <c r="F11" s="184">
        <v>0</v>
      </c>
    </row>
    <row r="12" spans="1:6" ht="15.75">
      <c r="A12" s="258" t="s">
        <v>642</v>
      </c>
      <c r="B12" s="258"/>
      <c r="C12" s="258"/>
      <c r="D12" s="258"/>
      <c r="E12" s="185">
        <f>SUM(E9:E11)</f>
        <v>219254000</v>
      </c>
      <c r="F12" s="185">
        <f>SUM(F9:F11)</f>
        <v>229114493</v>
      </c>
    </row>
    <row r="13" spans="1:6" ht="15.75">
      <c r="A13" s="267" t="s">
        <v>643</v>
      </c>
      <c r="B13" s="267"/>
      <c r="C13" s="267"/>
      <c r="D13" s="267"/>
      <c r="E13" s="184"/>
      <c r="F13" s="184"/>
    </row>
    <row r="14" spans="1:6" ht="15.75">
      <c r="A14" s="257" t="s">
        <v>644</v>
      </c>
      <c r="B14" s="257"/>
      <c r="C14" s="257"/>
      <c r="D14" s="257"/>
      <c r="E14" s="184"/>
      <c r="F14" s="184"/>
    </row>
    <row r="15" spans="1:6" ht="15.75">
      <c r="A15" s="258" t="s">
        <v>645</v>
      </c>
      <c r="B15" s="258"/>
      <c r="C15" s="258"/>
      <c r="D15" s="258"/>
      <c r="E15" s="185">
        <f>SUM(E13:E14)</f>
        <v>0</v>
      </c>
      <c r="F15" s="185">
        <f>SUM(F13:F14)</f>
        <v>0</v>
      </c>
    </row>
    <row r="16" spans="1:6" ht="15.75">
      <c r="A16" s="257" t="s">
        <v>646</v>
      </c>
      <c r="B16" s="257"/>
      <c r="C16" s="257"/>
      <c r="D16" s="257"/>
      <c r="E16" s="184">
        <v>116340000</v>
      </c>
      <c r="F16" s="184">
        <v>129321480</v>
      </c>
    </row>
    <row r="17" spans="1:6" ht="15.75">
      <c r="A17" s="257" t="s">
        <v>647</v>
      </c>
      <c r="B17" s="257"/>
      <c r="C17" s="257"/>
      <c r="D17" s="257"/>
      <c r="E17" s="184">
        <v>19333000</v>
      </c>
      <c r="F17" s="184">
        <v>16565771</v>
      </c>
    </row>
    <row r="18" spans="1:6" ht="15.75">
      <c r="A18" s="257" t="s">
        <v>648</v>
      </c>
      <c r="B18" s="257"/>
      <c r="C18" s="257"/>
      <c r="D18" s="257"/>
      <c r="E18" s="184">
        <v>3006000</v>
      </c>
      <c r="F18" s="184">
        <v>2077249</v>
      </c>
    </row>
    <row r="19" spans="1:6" ht="15.75">
      <c r="A19" s="258" t="s">
        <v>649</v>
      </c>
      <c r="B19" s="258"/>
      <c r="C19" s="258"/>
      <c r="D19" s="258"/>
      <c r="E19" s="185">
        <f>SUM(E16:E18)</f>
        <v>138679000</v>
      </c>
      <c r="F19" s="185">
        <f>SUM(F16:F18)</f>
        <v>147964500</v>
      </c>
    </row>
    <row r="20" spans="1:6" ht="15.75">
      <c r="A20" s="257" t="s">
        <v>650</v>
      </c>
      <c r="B20" s="257"/>
      <c r="C20" s="257"/>
      <c r="D20" s="257"/>
      <c r="E20" s="184">
        <v>27630000</v>
      </c>
      <c r="F20" s="184">
        <v>29801981</v>
      </c>
    </row>
    <row r="21" spans="1:6" ht="15.75">
      <c r="A21" s="257" t="s">
        <v>651</v>
      </c>
      <c r="B21" s="257"/>
      <c r="C21" s="257"/>
      <c r="D21" s="257"/>
      <c r="E21" s="184">
        <v>75368000</v>
      </c>
      <c r="F21" s="184">
        <v>79209082</v>
      </c>
    </row>
    <row r="22" spans="1:6" ht="15.75">
      <c r="A22" s="257" t="s">
        <v>652</v>
      </c>
      <c r="B22" s="257"/>
      <c r="C22" s="257"/>
      <c r="D22" s="257"/>
      <c r="E22" s="184">
        <v>0</v>
      </c>
      <c r="F22" s="184">
        <v>398443</v>
      </c>
    </row>
    <row r="23" spans="1:6" ht="15.75">
      <c r="A23" s="257" t="s">
        <v>653</v>
      </c>
      <c r="B23" s="257"/>
      <c r="C23" s="257"/>
      <c r="D23" s="257"/>
      <c r="E23" s="184">
        <v>0</v>
      </c>
      <c r="F23" s="184">
        <v>922635</v>
      </c>
    </row>
    <row r="24" spans="1:6" ht="15.75">
      <c r="A24" s="258" t="s">
        <v>654</v>
      </c>
      <c r="B24" s="258"/>
      <c r="C24" s="258"/>
      <c r="D24" s="258"/>
      <c r="E24" s="185">
        <f>SUM(E20:E23)</f>
        <v>102998000</v>
      </c>
      <c r="F24" s="185">
        <f>SUM(F20:F23)</f>
        <v>110332141</v>
      </c>
    </row>
    <row r="25" spans="1:6" ht="15.75">
      <c r="A25" s="257" t="s">
        <v>655</v>
      </c>
      <c r="B25" s="257"/>
      <c r="C25" s="257"/>
      <c r="D25" s="257"/>
      <c r="E25" s="184">
        <v>56935000</v>
      </c>
      <c r="F25" s="184">
        <v>48329403</v>
      </c>
    </row>
    <row r="26" spans="1:6" ht="15.75">
      <c r="A26" s="257" t="s">
        <v>656</v>
      </c>
      <c r="B26" s="257"/>
      <c r="C26" s="257"/>
      <c r="D26" s="257"/>
      <c r="E26" s="184">
        <v>14942000</v>
      </c>
      <c r="F26" s="184">
        <v>23181292</v>
      </c>
    </row>
    <row r="27" spans="1:6" ht="15.75">
      <c r="A27" s="257" t="s">
        <v>657</v>
      </c>
      <c r="B27" s="257"/>
      <c r="C27" s="257"/>
      <c r="D27" s="257"/>
      <c r="E27" s="184">
        <v>19129000</v>
      </c>
      <c r="F27" s="184">
        <v>17524617</v>
      </c>
    </row>
    <row r="28" spans="1:6" ht="15.75">
      <c r="A28" s="258" t="s">
        <v>658</v>
      </c>
      <c r="B28" s="258"/>
      <c r="C28" s="258"/>
      <c r="D28" s="258"/>
      <c r="E28" s="185">
        <f>SUM(E25:E27)</f>
        <v>91006000</v>
      </c>
      <c r="F28" s="185">
        <f>SUM(F25:F27)</f>
        <v>89035312</v>
      </c>
    </row>
    <row r="29" spans="1:6" ht="15.75">
      <c r="A29" s="258" t="s">
        <v>659</v>
      </c>
      <c r="B29" s="258"/>
      <c r="C29" s="258"/>
      <c r="D29" s="258"/>
      <c r="E29" s="185">
        <v>48920000</v>
      </c>
      <c r="F29" s="185">
        <v>56347381</v>
      </c>
    </row>
    <row r="30" spans="1:6" ht="15.75">
      <c r="A30" s="258" t="s">
        <v>660</v>
      </c>
      <c r="B30" s="258"/>
      <c r="C30" s="258"/>
      <c r="D30" s="258"/>
      <c r="E30" s="185">
        <v>95941000</v>
      </c>
      <c r="F30" s="185">
        <v>109027133</v>
      </c>
    </row>
    <row r="31" spans="1:6" ht="15.75">
      <c r="A31" s="258" t="s">
        <v>661</v>
      </c>
      <c r="B31" s="258"/>
      <c r="C31" s="258"/>
      <c r="D31" s="258"/>
      <c r="E31" s="185">
        <f>E12+E15+E19-E24-E28-E29-E30</f>
        <v>19068000</v>
      </c>
      <c r="F31" s="185">
        <f>F12+F15+F19-F24-F28-F29-F30</f>
        <v>12337026</v>
      </c>
    </row>
    <row r="32" spans="1:6" ht="15.75">
      <c r="A32" s="257" t="s">
        <v>662</v>
      </c>
      <c r="B32" s="257"/>
      <c r="C32" s="257"/>
      <c r="D32" s="257"/>
      <c r="E32" s="184"/>
      <c r="F32" s="184">
        <v>197000</v>
      </c>
    </row>
    <row r="33" spans="1:6" ht="15.75">
      <c r="A33" s="257" t="s">
        <v>663</v>
      </c>
      <c r="B33" s="257"/>
      <c r="C33" s="257"/>
      <c r="D33" s="257"/>
      <c r="E33" s="184">
        <v>492000</v>
      </c>
      <c r="F33" s="184">
        <v>202383</v>
      </c>
    </row>
    <row r="34" spans="1:6" ht="15.75">
      <c r="A34" s="257" t="s">
        <v>664</v>
      </c>
      <c r="B34" s="257"/>
      <c r="C34" s="257"/>
      <c r="D34" s="257"/>
      <c r="E34" s="184"/>
      <c r="F34" s="184"/>
    </row>
    <row r="35" spans="1:6" ht="15.75">
      <c r="A35" s="258" t="s">
        <v>665</v>
      </c>
      <c r="B35" s="258"/>
      <c r="C35" s="258"/>
      <c r="D35" s="258"/>
      <c r="E35" s="185">
        <f>SUM(E32:E34)</f>
        <v>492000</v>
      </c>
      <c r="F35" s="185">
        <f>SUM(F32:F34)</f>
        <v>399383</v>
      </c>
    </row>
    <row r="36" spans="1:6" ht="15.75">
      <c r="A36" s="257" t="s">
        <v>666</v>
      </c>
      <c r="B36" s="257"/>
      <c r="C36" s="257"/>
      <c r="D36" s="257"/>
      <c r="E36" s="186"/>
      <c r="F36" s="184">
        <v>2640</v>
      </c>
    </row>
    <row r="37" spans="1:6" ht="15.75">
      <c r="A37" s="257" t="s">
        <v>667</v>
      </c>
      <c r="B37" s="257"/>
      <c r="C37" s="257"/>
      <c r="D37" s="257"/>
      <c r="E37" s="186"/>
      <c r="F37" s="186"/>
    </row>
    <row r="38" spans="1:6" ht="15.75">
      <c r="A38" s="257" t="s">
        <v>668</v>
      </c>
      <c r="B38" s="257"/>
      <c r="C38" s="257"/>
      <c r="D38" s="257"/>
      <c r="E38" s="186"/>
      <c r="F38" s="186"/>
    </row>
    <row r="39" spans="1:6" ht="15.75">
      <c r="A39" s="258" t="s">
        <v>669</v>
      </c>
      <c r="B39" s="258"/>
      <c r="C39" s="258"/>
      <c r="D39" s="258"/>
      <c r="E39" s="185">
        <f>SUM(E36:E38)</f>
        <v>0</v>
      </c>
      <c r="F39" s="185">
        <f>SUM(F36:F38)</f>
        <v>2640</v>
      </c>
    </row>
    <row r="40" spans="1:6" ht="15.75">
      <c r="A40" s="258" t="s">
        <v>670</v>
      </c>
      <c r="B40" s="258"/>
      <c r="C40" s="258"/>
      <c r="D40" s="258"/>
      <c r="E40" s="185">
        <f>E35-E39</f>
        <v>492000</v>
      </c>
      <c r="F40" s="185">
        <f>F35-F39</f>
        <v>396743</v>
      </c>
    </row>
    <row r="41" spans="1:6" ht="15.75">
      <c r="A41" s="258" t="s">
        <v>671</v>
      </c>
      <c r="B41" s="258"/>
      <c r="C41" s="258"/>
      <c r="D41" s="258"/>
      <c r="E41" s="185">
        <f>E31+E40</f>
        <v>19560000</v>
      </c>
      <c r="F41" s="185">
        <f>F31+F40</f>
        <v>12733769</v>
      </c>
    </row>
    <row r="42" spans="1:6" ht="15.75">
      <c r="A42" s="257" t="s">
        <v>672</v>
      </c>
      <c r="B42" s="257"/>
      <c r="C42" s="257"/>
      <c r="D42" s="257"/>
      <c r="E42" s="184">
        <v>10000000</v>
      </c>
      <c r="F42" s="184">
        <v>0</v>
      </c>
    </row>
    <row r="43" spans="1:6" ht="15.75">
      <c r="A43" s="257" t="s">
        <v>673</v>
      </c>
      <c r="B43" s="257"/>
      <c r="C43" s="257"/>
      <c r="D43" s="257"/>
      <c r="E43" s="185"/>
      <c r="F43" s="185"/>
    </row>
    <row r="44" spans="1:6" ht="15.75">
      <c r="A44" s="258" t="s">
        <v>674</v>
      </c>
      <c r="B44" s="258"/>
      <c r="C44" s="258"/>
      <c r="D44" s="258"/>
      <c r="E44" s="185">
        <f>SUM(E42:E43)</f>
        <v>10000000</v>
      </c>
      <c r="F44" s="185">
        <f>SUM(F42:F43)</f>
        <v>0</v>
      </c>
    </row>
    <row r="45" spans="1:6" ht="15.75">
      <c r="A45" s="258" t="s">
        <v>675</v>
      </c>
      <c r="B45" s="258"/>
      <c r="C45" s="258"/>
      <c r="D45" s="258"/>
      <c r="E45" s="185"/>
      <c r="F45" s="185"/>
    </row>
    <row r="46" spans="1:6" ht="15.75">
      <c r="A46" s="258" t="s">
        <v>676</v>
      </c>
      <c r="B46" s="258"/>
      <c r="C46" s="258"/>
      <c r="D46" s="258"/>
      <c r="E46" s="185">
        <f>E44-E45</f>
        <v>10000000</v>
      </c>
      <c r="F46" s="185">
        <f>F44-F45</f>
        <v>0</v>
      </c>
    </row>
    <row r="47" spans="1:6" ht="15.75">
      <c r="A47" s="258" t="s">
        <v>677</v>
      </c>
      <c r="B47" s="258"/>
      <c r="C47" s="258"/>
      <c r="D47" s="258"/>
      <c r="E47" s="185">
        <f>E41+E46</f>
        <v>29560000</v>
      </c>
      <c r="F47" s="185">
        <f>F41+F46</f>
        <v>12733769</v>
      </c>
    </row>
    <row r="48" ht="15.75">
      <c r="E48" s="185"/>
    </row>
  </sheetData>
  <sheetProtection selectLockedCells="1" selectUnlockedCells="1"/>
  <mergeCells count="48">
    <mergeCell ref="A45:D45"/>
    <mergeCell ref="A46:D46"/>
    <mergeCell ref="A47:D47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1:F1"/>
    <mergeCell ref="A2:F2"/>
    <mergeCell ref="A3:F3"/>
    <mergeCell ref="A4:F4"/>
    <mergeCell ref="A5:F5"/>
    <mergeCell ref="A6:D7"/>
    <mergeCell ref="F6:F7"/>
    <mergeCell ref="E7:E8"/>
    <mergeCell ref="A8:D8"/>
  </mergeCells>
  <printOptions/>
  <pageMargins left="0.7875" right="0.7875" top="0.5902777777777778" bottom="1.0527777777777778" header="0.5118055555555555" footer="0.7875"/>
  <pageSetup horizontalDpi="300" verticalDpi="300" orientation="portrait" paperSize="9"/>
  <headerFooter alignWithMargins="0"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27.57421875" style="0" customWidth="1"/>
    <col min="3" max="3" width="13.00390625" style="0" customWidth="1"/>
    <col min="4" max="4" width="14.140625" style="0" customWidth="1"/>
    <col min="5" max="5" width="13.28125" style="0" customWidth="1"/>
    <col min="6" max="6" width="9.8515625" style="0" customWidth="1"/>
    <col min="7" max="7" width="14.140625" style="0" customWidth="1"/>
    <col min="8" max="8" width="9.57421875" style="0" customWidth="1"/>
    <col min="9" max="9" width="13.00390625" style="0" customWidth="1"/>
    <col min="10" max="10" width="7.57421875" style="0" customWidth="1"/>
    <col min="12" max="12" width="10.8515625" style="0" customWidth="1"/>
  </cols>
  <sheetData>
    <row r="1" spans="2:7" ht="15.75">
      <c r="B1" s="222" t="s">
        <v>782</v>
      </c>
      <c r="C1" s="222"/>
      <c r="D1" s="222"/>
      <c r="E1" s="222"/>
      <c r="F1" s="222"/>
      <c r="G1" s="222"/>
    </row>
    <row r="3" spans="1:12" s="196" customFormat="1" ht="12.75" customHeight="1">
      <c r="A3" s="268" t="s">
        <v>786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2" s="196" customFormat="1" ht="93" customHeight="1">
      <c r="A4" s="204" t="s">
        <v>717</v>
      </c>
      <c r="B4" s="204" t="s">
        <v>2</v>
      </c>
      <c r="C4" s="204" t="s">
        <v>749</v>
      </c>
      <c r="D4" s="204" t="s">
        <v>186</v>
      </c>
      <c r="E4" s="204" t="s">
        <v>750</v>
      </c>
      <c r="F4" s="204" t="s">
        <v>751</v>
      </c>
      <c r="G4" s="204" t="s">
        <v>752</v>
      </c>
      <c r="H4" s="204" t="s">
        <v>188</v>
      </c>
      <c r="I4" s="204" t="s">
        <v>753</v>
      </c>
      <c r="J4" s="204" t="s">
        <v>754</v>
      </c>
      <c r="K4" s="204" t="s">
        <v>755</v>
      </c>
      <c r="L4" s="204" t="s">
        <v>192</v>
      </c>
    </row>
    <row r="5" spans="1:12" s="196" customFormat="1" ht="15">
      <c r="A5" s="204">
        <v>1</v>
      </c>
      <c r="B5" s="204">
        <v>2</v>
      </c>
      <c r="C5" s="204">
        <v>3</v>
      </c>
      <c r="D5" s="204">
        <v>4</v>
      </c>
      <c r="E5" s="204">
        <v>5</v>
      </c>
      <c r="F5" s="204">
        <v>6</v>
      </c>
      <c r="G5" s="204">
        <v>7</v>
      </c>
      <c r="H5" s="204">
        <v>8</v>
      </c>
      <c r="I5" s="204">
        <v>9</v>
      </c>
      <c r="J5" s="204">
        <v>10</v>
      </c>
      <c r="K5" s="204">
        <v>11</v>
      </c>
      <c r="L5" s="204">
        <v>12</v>
      </c>
    </row>
    <row r="6" spans="1:12" ht="25.5">
      <c r="A6" s="205" t="s">
        <v>756</v>
      </c>
      <c r="B6" s="206" t="s">
        <v>757</v>
      </c>
      <c r="C6" s="207">
        <v>10</v>
      </c>
      <c r="D6" s="207">
        <v>16285073</v>
      </c>
      <c r="E6" s="207">
        <v>782846</v>
      </c>
      <c r="F6" s="207">
        <v>125792</v>
      </c>
      <c r="G6" s="207">
        <v>1183200</v>
      </c>
      <c r="H6" s="207">
        <v>1874040</v>
      </c>
      <c r="I6" s="207">
        <v>186610</v>
      </c>
      <c r="J6" s="207">
        <v>0</v>
      </c>
      <c r="K6" s="207">
        <v>929530</v>
      </c>
      <c r="L6" s="207">
        <v>0</v>
      </c>
    </row>
    <row r="7" spans="1:12" ht="25.5">
      <c r="A7" s="205" t="s">
        <v>758</v>
      </c>
      <c r="B7" s="206" t="s">
        <v>759</v>
      </c>
      <c r="C7" s="207">
        <v>1</v>
      </c>
      <c r="D7" s="207">
        <v>1272092</v>
      </c>
      <c r="E7" s="207">
        <v>0</v>
      </c>
      <c r="F7" s="207">
        <v>0</v>
      </c>
      <c r="G7" s="207">
        <v>0</v>
      </c>
      <c r="H7" s="207">
        <v>100688</v>
      </c>
      <c r="I7" s="207">
        <v>0</v>
      </c>
      <c r="J7" s="207">
        <v>0</v>
      </c>
      <c r="K7" s="207">
        <v>120000</v>
      </c>
      <c r="L7" s="207">
        <v>0</v>
      </c>
    </row>
    <row r="8" spans="1:12" ht="25.5">
      <c r="A8" s="205" t="s">
        <v>760</v>
      </c>
      <c r="B8" s="206" t="s">
        <v>761</v>
      </c>
      <c r="C8" s="207">
        <v>1</v>
      </c>
      <c r="D8" s="207">
        <v>2947920</v>
      </c>
      <c r="E8" s="207">
        <v>114700</v>
      </c>
      <c r="F8" s="207">
        <v>0</v>
      </c>
      <c r="G8" s="207">
        <v>1052500</v>
      </c>
      <c r="H8" s="207">
        <v>182688</v>
      </c>
      <c r="I8" s="207">
        <v>120000</v>
      </c>
      <c r="J8" s="207">
        <v>0</v>
      </c>
      <c r="K8" s="207">
        <v>18300</v>
      </c>
      <c r="L8" s="207">
        <v>0</v>
      </c>
    </row>
    <row r="9" spans="1:12" ht="24.75" customHeight="1">
      <c r="A9" s="208" t="s">
        <v>762</v>
      </c>
      <c r="B9" s="209" t="s">
        <v>763</v>
      </c>
      <c r="C9" s="210">
        <v>12</v>
      </c>
      <c r="D9" s="210">
        <v>20505085</v>
      </c>
      <c r="E9" s="210">
        <v>897546</v>
      </c>
      <c r="F9" s="210">
        <v>125792</v>
      </c>
      <c r="G9" s="210">
        <v>2235700</v>
      </c>
      <c r="H9" s="210">
        <v>2157416</v>
      </c>
      <c r="I9" s="210">
        <v>306610</v>
      </c>
      <c r="J9" s="210">
        <v>0</v>
      </c>
      <c r="K9" s="210">
        <v>1067830</v>
      </c>
      <c r="L9" s="210">
        <v>0</v>
      </c>
    </row>
    <row r="10" spans="1:12" ht="19.5" customHeight="1">
      <c r="A10" s="205" t="s">
        <v>764</v>
      </c>
      <c r="B10" s="206" t="s">
        <v>765</v>
      </c>
      <c r="C10" s="207">
        <v>13</v>
      </c>
      <c r="D10" s="207">
        <v>20688921</v>
      </c>
      <c r="E10" s="207">
        <v>971492</v>
      </c>
      <c r="F10" s="207">
        <v>608112</v>
      </c>
      <c r="G10" s="207">
        <v>0</v>
      </c>
      <c r="H10" s="207">
        <v>2095752</v>
      </c>
      <c r="I10" s="207">
        <v>97250</v>
      </c>
      <c r="J10" s="207">
        <v>0</v>
      </c>
      <c r="K10" s="207">
        <v>871212</v>
      </c>
      <c r="L10" s="207">
        <v>0</v>
      </c>
    </row>
    <row r="11" spans="1:12" ht="15.75" customHeight="1">
      <c r="A11" s="205" t="s">
        <v>766</v>
      </c>
      <c r="B11" s="206" t="s">
        <v>767</v>
      </c>
      <c r="C11" s="207">
        <v>10</v>
      </c>
      <c r="D11" s="207">
        <v>9424237</v>
      </c>
      <c r="E11" s="207">
        <v>1845642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41616</v>
      </c>
      <c r="L11" s="207">
        <v>0</v>
      </c>
    </row>
    <row r="12" spans="1:12" ht="26.25" customHeight="1">
      <c r="A12" s="208" t="s">
        <v>768</v>
      </c>
      <c r="B12" s="209" t="s">
        <v>769</v>
      </c>
      <c r="C12" s="210">
        <v>23</v>
      </c>
      <c r="D12" s="210">
        <v>30113158</v>
      </c>
      <c r="E12" s="210">
        <v>2817134</v>
      </c>
      <c r="F12" s="210">
        <v>608112</v>
      </c>
      <c r="G12" s="210">
        <v>0</v>
      </c>
      <c r="H12" s="210">
        <v>2095752</v>
      </c>
      <c r="I12" s="210">
        <v>97250</v>
      </c>
      <c r="J12" s="210">
        <v>0</v>
      </c>
      <c r="K12" s="210">
        <v>912828</v>
      </c>
      <c r="L12" s="210">
        <v>0</v>
      </c>
    </row>
    <row r="13" spans="1:12" ht="12.75">
      <c r="A13" s="205" t="s">
        <v>770</v>
      </c>
      <c r="B13" s="206" t="s">
        <v>771</v>
      </c>
      <c r="C13" s="207">
        <v>1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7">
        <v>5765095</v>
      </c>
    </row>
    <row r="14" spans="1:12" ht="18" customHeight="1">
      <c r="A14" s="205" t="s">
        <v>772</v>
      </c>
      <c r="B14" s="206" t="s">
        <v>773</v>
      </c>
      <c r="C14" s="207">
        <v>5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207">
        <v>2760000</v>
      </c>
    </row>
    <row r="15" spans="1:12" ht="23.25" customHeight="1">
      <c r="A15" s="205" t="s">
        <v>774</v>
      </c>
      <c r="B15" s="206" t="s">
        <v>775</v>
      </c>
      <c r="C15" s="207">
        <v>1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1444896</v>
      </c>
    </row>
    <row r="16" spans="1:12" ht="25.5" customHeight="1">
      <c r="A16" s="208" t="s">
        <v>776</v>
      </c>
      <c r="B16" s="209" t="s">
        <v>777</v>
      </c>
      <c r="C16" s="210">
        <v>7</v>
      </c>
      <c r="D16" s="210">
        <v>0</v>
      </c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210">
        <v>0</v>
      </c>
      <c r="K16" s="210">
        <v>0</v>
      </c>
      <c r="L16" s="210">
        <v>9969991</v>
      </c>
    </row>
    <row r="17" spans="1:12" ht="23.25" customHeight="1">
      <c r="A17" s="208" t="s">
        <v>778</v>
      </c>
      <c r="B17" s="209" t="s">
        <v>779</v>
      </c>
      <c r="C17" s="210">
        <v>42</v>
      </c>
      <c r="D17" s="210">
        <v>50618243</v>
      </c>
      <c r="E17" s="210">
        <v>3714680</v>
      </c>
      <c r="F17" s="210">
        <v>733904</v>
      </c>
      <c r="G17" s="210">
        <v>2235700</v>
      </c>
      <c r="H17" s="210">
        <v>4253168</v>
      </c>
      <c r="I17" s="210">
        <v>403860</v>
      </c>
      <c r="J17" s="210">
        <v>0</v>
      </c>
      <c r="K17" s="210">
        <v>1980658</v>
      </c>
      <c r="L17" s="210">
        <v>9969991</v>
      </c>
    </row>
    <row r="18" spans="1:12" ht="23.25" customHeight="1">
      <c r="A18" s="205" t="s">
        <v>780</v>
      </c>
      <c r="B18" s="206" t="s">
        <v>781</v>
      </c>
      <c r="C18" s="207">
        <v>42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</row>
    <row r="19" spans="1:9" ht="39" customHeight="1">
      <c r="A19" s="211"/>
      <c r="B19" s="212"/>
      <c r="C19" s="213"/>
      <c r="D19" s="213"/>
      <c r="E19" s="213"/>
      <c r="F19" s="213"/>
      <c r="G19" s="213"/>
      <c r="H19" s="213"/>
      <c r="I19" s="213"/>
    </row>
    <row r="20" spans="1:9" ht="37.5" customHeight="1">
      <c r="A20" s="211"/>
      <c r="B20" s="212"/>
      <c r="C20" s="213"/>
      <c r="D20" s="213"/>
      <c r="E20" s="213"/>
      <c r="F20" s="213"/>
      <c r="G20" s="213"/>
      <c r="H20" s="213"/>
      <c r="I20" s="213"/>
    </row>
    <row r="21" spans="1:9" ht="39.75" customHeight="1">
      <c r="A21" s="211"/>
      <c r="B21" s="212"/>
      <c r="C21" s="213"/>
      <c r="D21" s="213"/>
      <c r="E21" s="213"/>
      <c r="F21" s="213"/>
      <c r="G21" s="213"/>
      <c r="H21" s="213"/>
      <c r="I21" s="213"/>
    </row>
  </sheetData>
  <sheetProtection/>
  <mergeCells count="2">
    <mergeCell ref="A3:L3"/>
    <mergeCell ref="B1:G1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zoomScalePageLayoutView="0" workbookViewId="0" topLeftCell="A1">
      <selection activeCell="B2" sqref="B2:F2"/>
    </sheetView>
  </sheetViews>
  <sheetFormatPr defaultColWidth="9.140625" defaultRowHeight="12.75"/>
  <cols>
    <col min="1" max="1" width="8.140625" style="0" customWidth="1"/>
    <col min="2" max="2" width="61.00390625" style="0" customWidth="1"/>
    <col min="3" max="3" width="13.00390625" style="0" customWidth="1"/>
    <col min="4" max="4" width="15.28125" style="0" customWidth="1"/>
    <col min="5" max="5" width="13.00390625" style="0" customWidth="1"/>
    <col min="6" max="6" width="12.57421875" style="0" customWidth="1"/>
  </cols>
  <sheetData>
    <row r="1" spans="1:6" ht="15.75">
      <c r="A1" s="187"/>
      <c r="B1" s="229" t="s">
        <v>783</v>
      </c>
      <c r="C1" s="229"/>
      <c r="D1" s="229"/>
      <c r="E1" s="229"/>
      <c r="F1" s="229"/>
    </row>
    <row r="2" spans="1:6" ht="15.75">
      <c r="A2" s="187"/>
      <c r="B2" s="218"/>
      <c r="C2" s="218"/>
      <c r="D2" s="218"/>
      <c r="E2" s="218"/>
      <c r="F2" s="218"/>
    </row>
    <row r="3" spans="1:6" ht="15">
      <c r="A3" s="187"/>
      <c r="B3" s="188"/>
      <c r="C3" s="188"/>
      <c r="D3" s="188"/>
      <c r="E3" s="188"/>
      <c r="F3" s="188"/>
    </row>
    <row r="4" spans="1:6" ht="12.75" customHeight="1">
      <c r="A4" s="270" t="s">
        <v>684</v>
      </c>
      <c r="B4" s="270"/>
      <c r="C4" s="270"/>
      <c r="D4" s="270"/>
      <c r="E4" s="270"/>
      <c r="F4" s="270"/>
    </row>
    <row r="5" spans="1:6" ht="105">
      <c r="A5" s="189"/>
      <c r="B5" s="189" t="s">
        <v>2</v>
      </c>
      <c r="C5" s="189" t="s">
        <v>172</v>
      </c>
      <c r="D5" s="189" t="s">
        <v>685</v>
      </c>
      <c r="E5" s="189" t="s">
        <v>686</v>
      </c>
      <c r="F5" s="189" t="s">
        <v>687</v>
      </c>
    </row>
    <row r="6" spans="1:6" ht="12.75">
      <c r="A6" s="190" t="s">
        <v>688</v>
      </c>
      <c r="B6" s="191" t="s">
        <v>689</v>
      </c>
      <c r="C6" s="192">
        <v>13955462</v>
      </c>
      <c r="D6" s="192"/>
      <c r="E6" s="192"/>
      <c r="F6" s="192">
        <f aca="true" t="shared" si="0" ref="F6:F11">C6</f>
        <v>13955462</v>
      </c>
    </row>
    <row r="7" spans="1:6" ht="12.75">
      <c r="A7" s="190" t="s">
        <v>690</v>
      </c>
      <c r="B7" s="191" t="s">
        <v>691</v>
      </c>
      <c r="C7" s="192">
        <v>73559245</v>
      </c>
      <c r="D7" s="192"/>
      <c r="E7" s="192"/>
      <c r="F7" s="192">
        <f t="shared" si="0"/>
        <v>73559245</v>
      </c>
    </row>
    <row r="8" spans="1:6" ht="12.75">
      <c r="A8" s="190" t="s">
        <v>692</v>
      </c>
      <c r="B8" s="191" t="s">
        <v>693</v>
      </c>
      <c r="C8" s="192">
        <v>40116309</v>
      </c>
      <c r="D8" s="192"/>
      <c r="E8" s="192"/>
      <c r="F8" s="192">
        <f t="shared" si="0"/>
        <v>40116309</v>
      </c>
    </row>
    <row r="9" spans="1:6" ht="12.75">
      <c r="A9" s="190" t="s">
        <v>694</v>
      </c>
      <c r="B9" s="191" t="s">
        <v>695</v>
      </c>
      <c r="C9" s="192">
        <v>21840457</v>
      </c>
      <c r="D9" s="192"/>
      <c r="E9" s="192"/>
      <c r="F9" s="192">
        <f t="shared" si="0"/>
        <v>21840457</v>
      </c>
    </row>
    <row r="10" spans="1:6" ht="12.75">
      <c r="A10" s="190" t="s">
        <v>696</v>
      </c>
      <c r="B10" s="191" t="s">
        <v>697</v>
      </c>
      <c r="C10" s="192">
        <v>14876490</v>
      </c>
      <c r="D10" s="192"/>
      <c r="E10" s="192"/>
      <c r="F10" s="192">
        <f t="shared" si="0"/>
        <v>14876490</v>
      </c>
    </row>
    <row r="11" spans="1:6" ht="12.75">
      <c r="A11" s="190" t="s">
        <v>698</v>
      </c>
      <c r="B11" s="191" t="s">
        <v>699</v>
      </c>
      <c r="C11" s="192">
        <v>56347381</v>
      </c>
      <c r="D11" s="192"/>
      <c r="E11" s="192"/>
      <c r="F11" s="192">
        <f t="shared" si="0"/>
        <v>56347381</v>
      </c>
    </row>
    <row r="12" spans="1:6" ht="25.5">
      <c r="A12" s="193" t="s">
        <v>700</v>
      </c>
      <c r="B12" s="194" t="s">
        <v>701</v>
      </c>
      <c r="C12" s="192">
        <f>SUM(C6:C11)</f>
        <v>220695344</v>
      </c>
      <c r="D12" s="192">
        <f>SUM(D6:D11)</f>
        <v>0</v>
      </c>
      <c r="E12" s="192">
        <f>SUM(E6:E11)</f>
        <v>0</v>
      </c>
      <c r="F12" s="192">
        <f>SUM(F6:F11)</f>
        <v>220695344</v>
      </c>
    </row>
    <row r="13" spans="1:6" ht="12.75">
      <c r="A13" s="190">
        <v>9</v>
      </c>
      <c r="B13" s="191" t="s">
        <v>713</v>
      </c>
      <c r="C13" s="192">
        <v>33698412</v>
      </c>
      <c r="D13" s="192">
        <v>14407494</v>
      </c>
      <c r="E13" s="192">
        <v>19290918</v>
      </c>
      <c r="F13" s="192">
        <v>0</v>
      </c>
    </row>
    <row r="14" spans="1:6" ht="12.75">
      <c r="A14" s="190">
        <v>10</v>
      </c>
      <c r="B14" s="191" t="s">
        <v>714</v>
      </c>
      <c r="C14" s="192">
        <v>33698412</v>
      </c>
      <c r="D14" s="192">
        <v>14407494</v>
      </c>
      <c r="E14" s="192">
        <v>19290918</v>
      </c>
      <c r="F14" s="192"/>
    </row>
    <row r="15" spans="1:6" ht="12.75">
      <c r="A15" s="193" t="s">
        <v>702</v>
      </c>
      <c r="B15" s="194" t="s">
        <v>703</v>
      </c>
      <c r="C15" s="195">
        <v>254393756</v>
      </c>
      <c r="D15" s="192">
        <v>14407494</v>
      </c>
      <c r="E15" s="192">
        <v>19290918</v>
      </c>
      <c r="F15" s="192">
        <v>220695344</v>
      </c>
    </row>
    <row r="16" spans="1:6" ht="25.5">
      <c r="A16" s="190" t="s">
        <v>704</v>
      </c>
      <c r="B16" s="191" t="s">
        <v>705</v>
      </c>
      <c r="C16" s="192">
        <v>107222426</v>
      </c>
      <c r="D16" s="192">
        <v>4073646</v>
      </c>
      <c r="E16" s="192">
        <v>15646761</v>
      </c>
      <c r="F16" s="192">
        <v>87502019</v>
      </c>
    </row>
    <row r="17" spans="1:6" ht="12.75">
      <c r="A17" s="190" t="s">
        <v>706</v>
      </c>
      <c r="B17" s="191" t="s">
        <v>707</v>
      </c>
      <c r="C17" s="192">
        <v>16565771</v>
      </c>
      <c r="D17" s="192">
        <v>0</v>
      </c>
      <c r="E17" s="192">
        <v>0</v>
      </c>
      <c r="F17" s="192">
        <v>16565771</v>
      </c>
    </row>
    <row r="18" spans="1:6" ht="12.75">
      <c r="A18" s="190" t="s">
        <v>708</v>
      </c>
      <c r="B18" s="191" t="s">
        <v>709</v>
      </c>
      <c r="C18" s="192"/>
      <c r="D18" s="192">
        <v>0</v>
      </c>
      <c r="E18" s="192">
        <v>0</v>
      </c>
      <c r="F18" s="192"/>
    </row>
    <row r="19" spans="1:6" ht="25.5">
      <c r="A19" s="193" t="s">
        <v>710</v>
      </c>
      <c r="B19" s="194" t="s">
        <v>711</v>
      </c>
      <c r="C19" s="195">
        <v>123788197</v>
      </c>
      <c r="D19" s="192">
        <v>4073646</v>
      </c>
      <c r="E19" s="192">
        <v>15646761</v>
      </c>
      <c r="F19" s="192">
        <v>104067790</v>
      </c>
    </row>
    <row r="20" spans="1:6" ht="12.75">
      <c r="A20" s="193" t="s">
        <v>712</v>
      </c>
      <c r="B20" s="194" t="s">
        <v>715</v>
      </c>
      <c r="C20" s="195">
        <v>130605559</v>
      </c>
      <c r="D20" s="192">
        <v>10333848</v>
      </c>
      <c r="E20" s="192">
        <v>3644157</v>
      </c>
      <c r="F20" s="192">
        <v>116627554</v>
      </c>
    </row>
  </sheetData>
  <sheetProtection selectLockedCells="1" selectUnlockedCells="1"/>
  <mergeCells count="3">
    <mergeCell ref="B1:F1"/>
    <mergeCell ref="B2:F2"/>
    <mergeCell ref="A4:F4"/>
  </mergeCells>
  <printOptions/>
  <pageMargins left="0.7875" right="0.7875" top="0.7875" bottom="1.0527777777777778" header="0.5118055555555555" footer="0.7875"/>
  <pageSetup horizontalDpi="300" verticalDpi="300" orientation="landscape" paperSize="9" r:id="rId1"/>
  <headerFooter alignWithMargins="0"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2" max="2" width="27.57421875" style="0" customWidth="1"/>
    <col min="3" max="3" width="13.00390625" style="0" customWidth="1"/>
    <col min="4" max="4" width="14.140625" style="0" customWidth="1"/>
    <col min="5" max="5" width="13.28125" style="0" customWidth="1"/>
    <col min="6" max="6" width="9.8515625" style="0" customWidth="1"/>
    <col min="7" max="7" width="16.140625" style="0" customWidth="1"/>
    <col min="8" max="8" width="9.57421875" style="0" customWidth="1"/>
    <col min="9" max="9" width="14.8515625" style="0" customWidth="1"/>
  </cols>
  <sheetData>
    <row r="1" spans="1:9" ht="15.75" customHeight="1">
      <c r="A1" s="272" t="s">
        <v>784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273"/>
      <c r="B2" s="273"/>
      <c r="C2" s="273"/>
      <c r="D2" s="273"/>
      <c r="E2" s="273"/>
      <c r="F2" s="273"/>
      <c r="G2" s="273"/>
      <c r="H2" s="273"/>
      <c r="I2" s="273"/>
    </row>
    <row r="3" spans="1:9" s="196" customFormat="1" ht="12.75">
      <c r="A3" s="271" t="s">
        <v>716</v>
      </c>
      <c r="B3" s="271"/>
      <c r="C3" s="271"/>
      <c r="D3" s="271"/>
      <c r="E3" s="271"/>
      <c r="F3" s="271"/>
      <c r="G3" s="271"/>
      <c r="H3" s="271"/>
      <c r="I3" s="271"/>
    </row>
    <row r="4" spans="1:9" s="196" customFormat="1" ht="76.5">
      <c r="A4" s="197" t="s">
        <v>717</v>
      </c>
      <c r="B4" s="197" t="s">
        <v>2</v>
      </c>
      <c r="C4" s="197" t="s">
        <v>718</v>
      </c>
      <c r="D4" s="197" t="s">
        <v>719</v>
      </c>
      <c r="E4" s="197" t="s">
        <v>720</v>
      </c>
      <c r="F4" s="197" t="s">
        <v>721</v>
      </c>
      <c r="G4" s="197" t="s">
        <v>722</v>
      </c>
      <c r="H4" s="197" t="s">
        <v>723</v>
      </c>
      <c r="I4" s="197" t="s">
        <v>724</v>
      </c>
    </row>
    <row r="5" spans="1:9" s="196" customFormat="1" ht="12.75">
      <c r="A5" s="197">
        <v>1</v>
      </c>
      <c r="B5" s="197">
        <v>2</v>
      </c>
      <c r="C5" s="197">
        <v>3</v>
      </c>
      <c r="D5" s="197">
        <v>4</v>
      </c>
      <c r="E5" s="197">
        <v>5</v>
      </c>
      <c r="F5" s="197">
        <v>6</v>
      </c>
      <c r="G5" s="197">
        <v>7</v>
      </c>
      <c r="H5" s="197">
        <v>8</v>
      </c>
      <c r="I5" s="197">
        <v>9</v>
      </c>
    </row>
    <row r="6" spans="1:9" ht="25.5">
      <c r="A6" s="198" t="s">
        <v>688</v>
      </c>
      <c r="B6" s="199" t="s">
        <v>725</v>
      </c>
      <c r="C6" s="200">
        <v>22597796</v>
      </c>
      <c r="D6" s="200">
        <v>2659735842</v>
      </c>
      <c r="E6" s="200">
        <v>98004099</v>
      </c>
      <c r="F6" s="200">
        <v>0</v>
      </c>
      <c r="G6" s="200">
        <v>10029257</v>
      </c>
      <c r="H6" s="200">
        <v>0</v>
      </c>
      <c r="I6" s="200">
        <v>2790366994</v>
      </c>
    </row>
    <row r="7" spans="1:9" ht="23.25" customHeight="1">
      <c r="A7" s="201" t="s">
        <v>690</v>
      </c>
      <c r="B7" s="202" t="s">
        <v>726</v>
      </c>
      <c r="C7" s="203">
        <v>550000</v>
      </c>
      <c r="D7" s="203">
        <v>0</v>
      </c>
      <c r="E7" s="203">
        <v>0</v>
      </c>
      <c r="F7" s="203">
        <v>0</v>
      </c>
      <c r="G7" s="203">
        <v>1900007</v>
      </c>
      <c r="H7" s="203">
        <v>0</v>
      </c>
      <c r="I7" s="203">
        <v>2450007</v>
      </c>
    </row>
    <row r="8" spans="1:9" ht="25.5">
      <c r="A8" s="201" t="s">
        <v>694</v>
      </c>
      <c r="B8" s="202" t="s">
        <v>727</v>
      </c>
      <c r="C8" s="203">
        <v>0</v>
      </c>
      <c r="D8" s="203">
        <v>80421908</v>
      </c>
      <c r="E8" s="203">
        <v>6617299</v>
      </c>
      <c r="F8" s="203">
        <v>0</v>
      </c>
      <c r="G8" s="203">
        <v>0</v>
      </c>
      <c r="H8" s="203">
        <v>0</v>
      </c>
      <c r="I8" s="203">
        <v>87039207</v>
      </c>
    </row>
    <row r="9" spans="1:9" ht="24.75" customHeight="1">
      <c r="A9" s="201" t="s">
        <v>698</v>
      </c>
      <c r="B9" s="202" t="s">
        <v>728</v>
      </c>
      <c r="C9" s="203">
        <v>0</v>
      </c>
      <c r="D9" s="203">
        <v>225167891</v>
      </c>
      <c r="E9" s="203">
        <v>0</v>
      </c>
      <c r="F9" s="203">
        <v>0</v>
      </c>
      <c r="G9" s="203">
        <v>0</v>
      </c>
      <c r="H9" s="203">
        <v>0</v>
      </c>
      <c r="I9" s="203">
        <v>225167891</v>
      </c>
    </row>
    <row r="10" spans="1:9" ht="14.25" customHeight="1">
      <c r="A10" s="201" t="s">
        <v>700</v>
      </c>
      <c r="B10" s="202" t="s">
        <v>729</v>
      </c>
      <c r="C10" s="203">
        <v>0</v>
      </c>
      <c r="D10" s="203">
        <v>0</v>
      </c>
      <c r="E10" s="203">
        <v>491000</v>
      </c>
      <c r="F10" s="203">
        <v>0</v>
      </c>
      <c r="G10" s="203">
        <v>0</v>
      </c>
      <c r="H10" s="203">
        <v>0</v>
      </c>
      <c r="I10" s="203">
        <v>491000</v>
      </c>
    </row>
    <row r="11" spans="1:9" ht="23.25" customHeight="1">
      <c r="A11" s="198" t="s">
        <v>730</v>
      </c>
      <c r="B11" s="199" t="s">
        <v>731</v>
      </c>
      <c r="C11" s="200">
        <v>550000</v>
      </c>
      <c r="D11" s="200">
        <v>305589799</v>
      </c>
      <c r="E11" s="200">
        <v>7108299</v>
      </c>
      <c r="F11" s="200">
        <v>0</v>
      </c>
      <c r="G11" s="200">
        <v>1900007</v>
      </c>
      <c r="H11" s="200">
        <v>0</v>
      </c>
      <c r="I11" s="200">
        <v>315148105</v>
      </c>
    </row>
    <row r="12" spans="1:9" ht="33" customHeight="1">
      <c r="A12" s="201" t="s">
        <v>732</v>
      </c>
      <c r="B12" s="202" t="s">
        <v>733</v>
      </c>
      <c r="C12" s="203">
        <v>0</v>
      </c>
      <c r="D12" s="203">
        <v>217100058</v>
      </c>
      <c r="E12" s="203">
        <v>0</v>
      </c>
      <c r="F12" s="203">
        <v>0</v>
      </c>
      <c r="G12" s="203">
        <v>0</v>
      </c>
      <c r="H12" s="203">
        <v>0</v>
      </c>
      <c r="I12" s="203">
        <v>217100058</v>
      </c>
    </row>
    <row r="13" spans="1:9" ht="14.25" customHeight="1">
      <c r="A13" s="201" t="s">
        <v>734</v>
      </c>
      <c r="B13" s="202" t="s">
        <v>735</v>
      </c>
      <c r="C13" s="203">
        <v>179000</v>
      </c>
      <c r="D13" s="203">
        <v>0</v>
      </c>
      <c r="E13" s="203">
        <v>3515337</v>
      </c>
      <c r="F13" s="203">
        <v>0</v>
      </c>
      <c r="G13" s="203">
        <v>0</v>
      </c>
      <c r="H13" s="203">
        <v>0</v>
      </c>
      <c r="I13" s="203">
        <v>3694337</v>
      </c>
    </row>
    <row r="14" spans="1:9" ht="33" customHeight="1">
      <c r="A14" s="198" t="s">
        <v>736</v>
      </c>
      <c r="B14" s="199" t="s">
        <v>737</v>
      </c>
      <c r="C14" s="200">
        <v>179000</v>
      </c>
      <c r="D14" s="200">
        <v>217100058</v>
      </c>
      <c r="E14" s="200">
        <v>3515337</v>
      </c>
      <c r="F14" s="200">
        <v>0</v>
      </c>
      <c r="G14" s="200">
        <v>0</v>
      </c>
      <c r="H14" s="200">
        <v>0</v>
      </c>
      <c r="I14" s="200">
        <v>220794395</v>
      </c>
    </row>
    <row r="15" spans="1:9" ht="18" customHeight="1">
      <c r="A15" s="198" t="s">
        <v>738</v>
      </c>
      <c r="B15" s="199" t="s">
        <v>739</v>
      </c>
      <c r="C15" s="200">
        <v>22968796</v>
      </c>
      <c r="D15" s="200">
        <v>2748225583</v>
      </c>
      <c r="E15" s="200">
        <v>101597061</v>
      </c>
      <c r="F15" s="200">
        <v>0</v>
      </c>
      <c r="G15" s="200">
        <v>11929264</v>
      </c>
      <c r="H15" s="200">
        <v>0</v>
      </c>
      <c r="I15" s="200">
        <v>2884720704</v>
      </c>
    </row>
    <row r="16" spans="1:9" ht="15.75" customHeight="1">
      <c r="A16" s="198" t="s">
        <v>704</v>
      </c>
      <c r="B16" s="199" t="s">
        <v>740</v>
      </c>
      <c r="C16" s="200">
        <v>22172050</v>
      </c>
      <c r="D16" s="200">
        <v>495673321</v>
      </c>
      <c r="E16" s="200">
        <v>74085729</v>
      </c>
      <c r="F16" s="200">
        <v>0</v>
      </c>
      <c r="G16" s="200">
        <v>0</v>
      </c>
      <c r="H16" s="200">
        <v>0</v>
      </c>
      <c r="I16" s="200">
        <v>591931100</v>
      </c>
    </row>
    <row r="17" spans="1:9" ht="16.5" customHeight="1">
      <c r="A17" s="201" t="s">
        <v>706</v>
      </c>
      <c r="B17" s="202" t="s">
        <v>741</v>
      </c>
      <c r="C17" s="203">
        <v>883700</v>
      </c>
      <c r="D17" s="203">
        <v>48017115</v>
      </c>
      <c r="E17" s="203">
        <v>7446566</v>
      </c>
      <c r="F17" s="203">
        <v>0</v>
      </c>
      <c r="G17" s="203">
        <v>0</v>
      </c>
      <c r="H17" s="203">
        <v>0</v>
      </c>
      <c r="I17" s="203">
        <v>56347381</v>
      </c>
    </row>
    <row r="18" spans="1:9" ht="14.25" customHeight="1">
      <c r="A18" s="201" t="s">
        <v>708</v>
      </c>
      <c r="B18" s="202" t="s">
        <v>742</v>
      </c>
      <c r="C18" s="203">
        <v>179000</v>
      </c>
      <c r="D18" s="203">
        <v>109417221</v>
      </c>
      <c r="E18" s="203">
        <v>3515337</v>
      </c>
      <c r="F18" s="203">
        <v>0</v>
      </c>
      <c r="G18" s="203">
        <v>0</v>
      </c>
      <c r="H18" s="203">
        <v>0</v>
      </c>
      <c r="I18" s="203">
        <v>113111558</v>
      </c>
    </row>
    <row r="19" spans="1:9" ht="21.75" customHeight="1">
      <c r="A19" s="198" t="s">
        <v>710</v>
      </c>
      <c r="B19" s="199" t="s">
        <v>743</v>
      </c>
      <c r="C19" s="200">
        <v>22876750</v>
      </c>
      <c r="D19" s="200">
        <v>434273215</v>
      </c>
      <c r="E19" s="200">
        <v>78016958</v>
      </c>
      <c r="F19" s="200">
        <v>0</v>
      </c>
      <c r="G19" s="200">
        <v>0</v>
      </c>
      <c r="H19" s="200">
        <v>0</v>
      </c>
      <c r="I19" s="200">
        <v>535166923</v>
      </c>
    </row>
    <row r="20" spans="1:9" ht="17.25" customHeight="1">
      <c r="A20" s="198" t="s">
        <v>744</v>
      </c>
      <c r="B20" s="199" t="s">
        <v>745</v>
      </c>
      <c r="C20" s="200">
        <v>22876750</v>
      </c>
      <c r="D20" s="200">
        <v>434273215</v>
      </c>
      <c r="E20" s="200">
        <v>78016958</v>
      </c>
      <c r="F20" s="200">
        <v>0</v>
      </c>
      <c r="G20" s="200">
        <v>0</v>
      </c>
      <c r="H20" s="200">
        <v>0</v>
      </c>
      <c r="I20" s="200">
        <v>535166923</v>
      </c>
    </row>
    <row r="21" spans="1:9" ht="19.5" customHeight="1">
      <c r="A21" s="198" t="s">
        <v>746</v>
      </c>
      <c r="B21" s="199" t="s">
        <v>747</v>
      </c>
      <c r="C21" s="200">
        <v>92046</v>
      </c>
      <c r="D21" s="200">
        <v>2313952368</v>
      </c>
      <c r="E21" s="200">
        <v>23580103</v>
      </c>
      <c r="F21" s="200">
        <v>0</v>
      </c>
      <c r="G21" s="200">
        <v>11929264</v>
      </c>
      <c r="H21" s="200">
        <v>0</v>
      </c>
      <c r="I21" s="200">
        <v>2349553781</v>
      </c>
    </row>
    <row r="22" spans="1:9" ht="25.5">
      <c r="A22" s="198">
        <v>26</v>
      </c>
      <c r="B22" s="199" t="s">
        <v>748</v>
      </c>
      <c r="C22" s="200">
        <v>10993568</v>
      </c>
      <c r="D22" s="200">
        <v>14169400</v>
      </c>
      <c r="E22" s="200">
        <v>60379787</v>
      </c>
      <c r="F22" s="200">
        <v>0</v>
      </c>
      <c r="G22" s="200">
        <v>0</v>
      </c>
      <c r="H22" s="200">
        <v>0</v>
      </c>
      <c r="I22" s="200">
        <f>C22+D22+E22</f>
        <v>85542755</v>
      </c>
    </row>
  </sheetData>
  <sheetProtection/>
  <mergeCells count="2">
    <mergeCell ref="A3:I3"/>
    <mergeCell ref="A1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66">
      <selection activeCell="G8" sqref="G8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6.00390625" style="0" customWidth="1"/>
    <col min="4" max="4" width="4.00390625" style="0" customWidth="1"/>
    <col min="5" max="5" width="43.421875" style="0" customWidth="1"/>
    <col min="6" max="6" width="12.57421875" style="0" customWidth="1"/>
    <col min="7" max="7" width="13.140625" style="0" customWidth="1"/>
    <col min="8" max="8" width="12.28125" style="0" customWidth="1"/>
    <col min="9" max="9" width="7.7109375" style="0" customWidth="1"/>
  </cols>
  <sheetData>
    <row r="1" spans="1:6" ht="15.75">
      <c r="A1" s="222" t="s">
        <v>537</v>
      </c>
      <c r="B1" s="222"/>
      <c r="C1" s="222"/>
      <c r="D1" s="222"/>
      <c r="E1" s="222"/>
      <c r="F1" s="222"/>
    </row>
    <row r="2" spans="1:6" ht="15.75">
      <c r="A2" s="222"/>
      <c r="B2" s="222"/>
      <c r="C2" s="222"/>
      <c r="D2" s="222"/>
      <c r="E2" s="222"/>
      <c r="F2" s="222"/>
    </row>
    <row r="3" spans="1:6" ht="15.75">
      <c r="A3" s="20"/>
      <c r="B3" s="20"/>
      <c r="C3" s="20"/>
      <c r="D3" s="20"/>
      <c r="E3" s="136"/>
      <c r="F3" s="136"/>
    </row>
    <row r="4" spans="1:7" ht="15" customHeight="1">
      <c r="A4" s="223" t="s">
        <v>0</v>
      </c>
      <c r="B4" s="223"/>
      <c r="C4" s="223"/>
      <c r="D4" s="223"/>
      <c r="E4" s="223"/>
      <c r="F4" s="223"/>
      <c r="G4" s="22"/>
    </row>
    <row r="5" spans="1:7" ht="15" customHeight="1">
      <c r="A5" s="223" t="s">
        <v>43</v>
      </c>
      <c r="B5" s="223"/>
      <c r="C5" s="223"/>
      <c r="D5" s="223"/>
      <c r="E5" s="223"/>
      <c r="F5" s="223"/>
      <c r="G5" s="22"/>
    </row>
    <row r="6" spans="1:7" ht="15" customHeight="1">
      <c r="A6" s="223" t="s">
        <v>44</v>
      </c>
      <c r="B6" s="223"/>
      <c r="C6" s="223"/>
      <c r="D6" s="223"/>
      <c r="E6" s="223"/>
      <c r="F6" s="223"/>
      <c r="G6" s="22"/>
    </row>
    <row r="7" spans="1:6" ht="15" customHeight="1">
      <c r="A7" s="21"/>
      <c r="B7" s="21"/>
      <c r="C7" s="21"/>
      <c r="D7" s="21"/>
      <c r="E7" s="21"/>
      <c r="F7" s="21"/>
    </row>
    <row r="8" spans="1:8" ht="15.75">
      <c r="A8" s="23"/>
      <c r="B8" s="23"/>
      <c r="C8" s="23"/>
      <c r="D8" s="23"/>
      <c r="E8" s="24"/>
      <c r="F8" s="24"/>
      <c r="H8" t="s">
        <v>415</v>
      </c>
    </row>
    <row r="9" spans="1:9" ht="15.75" customHeight="1">
      <c r="A9" s="224" t="s">
        <v>45</v>
      </c>
      <c r="B9" s="224"/>
      <c r="C9" s="224"/>
      <c r="D9" s="224"/>
      <c r="E9" s="224"/>
      <c r="F9" s="221" t="s">
        <v>3</v>
      </c>
      <c r="G9" s="221" t="s">
        <v>416</v>
      </c>
      <c r="H9" s="221" t="s">
        <v>530</v>
      </c>
      <c r="I9" s="221" t="s">
        <v>526</v>
      </c>
    </row>
    <row r="10" spans="1:9" ht="12.75" customHeight="1">
      <c r="A10" s="224"/>
      <c r="B10" s="224"/>
      <c r="C10" s="224"/>
      <c r="D10" s="224"/>
      <c r="E10" s="224"/>
      <c r="F10" s="221"/>
      <c r="G10" s="221"/>
      <c r="H10" s="221"/>
      <c r="I10" s="221"/>
    </row>
    <row r="11" spans="1:9" ht="15.75">
      <c r="A11" s="9" t="s">
        <v>46</v>
      </c>
      <c r="B11" s="25"/>
      <c r="C11" s="25"/>
      <c r="D11" s="25"/>
      <c r="E11" s="25"/>
      <c r="F11" s="26">
        <f>F12+F24+F27+F17</f>
        <v>2004000</v>
      </c>
      <c r="G11" s="26">
        <f>G12+G24+G27+G17</f>
        <v>2236102</v>
      </c>
      <c r="H11" s="26">
        <f>H12+H24+H27+H17</f>
        <v>1990539</v>
      </c>
      <c r="I11" s="155">
        <f>H11/G11</f>
        <v>0.8901825587562643</v>
      </c>
    </row>
    <row r="12" spans="1:9" ht="15.75">
      <c r="A12" s="27" t="s">
        <v>5</v>
      </c>
      <c r="B12" s="27"/>
      <c r="C12" s="27" t="s">
        <v>6</v>
      </c>
      <c r="D12" s="27"/>
      <c r="E12" s="28"/>
      <c r="F12" s="29">
        <f>SUM(F13)</f>
        <v>0</v>
      </c>
      <c r="G12" s="29">
        <f>SUM(G13)</f>
        <v>220400</v>
      </c>
      <c r="H12" s="29">
        <f>SUM(H13)</f>
        <v>220400</v>
      </c>
      <c r="I12" s="154">
        <f>H12/G12</f>
        <v>1</v>
      </c>
    </row>
    <row r="13" spans="1:9" ht="15.75">
      <c r="A13" s="28"/>
      <c r="B13" s="28" t="s">
        <v>47</v>
      </c>
      <c r="C13" s="28"/>
      <c r="D13" s="28" t="s">
        <v>48</v>
      </c>
      <c r="E13" s="28"/>
      <c r="F13" s="30">
        <f>F14</f>
        <v>0</v>
      </c>
      <c r="G13" s="30">
        <f>G15</f>
        <v>220400</v>
      </c>
      <c r="H13" s="30">
        <v>220400</v>
      </c>
      <c r="I13" s="154">
        <f aca="true" t="shared" si="0" ref="I13:I28">H13/G13</f>
        <v>1</v>
      </c>
    </row>
    <row r="14" spans="1:9" ht="15.75">
      <c r="A14" s="31"/>
      <c r="B14" s="32"/>
      <c r="C14" s="32"/>
      <c r="D14" s="32"/>
      <c r="E14" s="33" t="s">
        <v>49</v>
      </c>
      <c r="F14" s="30">
        <v>0</v>
      </c>
      <c r="G14" s="30">
        <v>0</v>
      </c>
      <c r="H14" s="30">
        <v>0</v>
      </c>
      <c r="I14" s="154"/>
    </row>
    <row r="15" spans="1:9" ht="15.75">
      <c r="A15" s="31"/>
      <c r="B15" s="32"/>
      <c r="C15" s="33" t="s">
        <v>423</v>
      </c>
      <c r="D15" s="32"/>
      <c r="E15" s="33" t="s">
        <v>424</v>
      </c>
      <c r="F15" s="30">
        <v>0</v>
      </c>
      <c r="G15" s="30">
        <v>220400</v>
      </c>
      <c r="H15" s="30">
        <v>220400</v>
      </c>
      <c r="I15" s="154">
        <f t="shared" si="0"/>
        <v>1</v>
      </c>
    </row>
    <row r="16" spans="1:9" ht="15.75">
      <c r="A16" s="31"/>
      <c r="B16" s="32"/>
      <c r="C16" s="32"/>
      <c r="D16" s="32"/>
      <c r="E16" s="33"/>
      <c r="F16" s="30"/>
      <c r="G16" s="30"/>
      <c r="H16" s="30"/>
      <c r="I16" s="154"/>
    </row>
    <row r="17" spans="1:9" ht="15.75">
      <c r="A17" s="27" t="s">
        <v>9</v>
      </c>
      <c r="B17" s="27"/>
      <c r="C17" s="27" t="s">
        <v>10</v>
      </c>
      <c r="D17" s="27"/>
      <c r="E17" s="27"/>
      <c r="F17" s="30">
        <f>SUM(F18:F22)</f>
        <v>1054000</v>
      </c>
      <c r="G17" s="29">
        <f>SUM(G18:G22)</f>
        <v>1062202</v>
      </c>
      <c r="H17" s="29">
        <f>SUM(H18:H22)</f>
        <v>878415</v>
      </c>
      <c r="I17" s="154">
        <f t="shared" si="0"/>
        <v>0.8269754717087711</v>
      </c>
    </row>
    <row r="18" spans="1:9" ht="15.75">
      <c r="A18" s="28"/>
      <c r="B18" s="28"/>
      <c r="C18" s="28" t="s">
        <v>50</v>
      </c>
      <c r="D18" s="28" t="s">
        <v>51</v>
      </c>
      <c r="E18" s="28"/>
      <c r="F18" s="30">
        <v>200000</v>
      </c>
      <c r="G18" s="30">
        <v>368500</v>
      </c>
      <c r="H18" s="30">
        <v>368461</v>
      </c>
      <c r="I18" s="154">
        <f t="shared" si="0"/>
        <v>0.9998941655359566</v>
      </c>
    </row>
    <row r="19" spans="1:9" ht="15.75">
      <c r="A19" s="28"/>
      <c r="B19" s="28"/>
      <c r="C19" s="28" t="s">
        <v>52</v>
      </c>
      <c r="D19" s="28" t="s">
        <v>53</v>
      </c>
      <c r="E19" s="28"/>
      <c r="F19" s="30">
        <v>300000</v>
      </c>
      <c r="G19" s="30">
        <v>300000</v>
      </c>
      <c r="H19" s="30">
        <v>197000</v>
      </c>
      <c r="I19" s="154">
        <f t="shared" si="0"/>
        <v>0.6566666666666666</v>
      </c>
    </row>
    <row r="20" spans="1:9" ht="15.75">
      <c r="A20" s="28"/>
      <c r="B20" s="28"/>
      <c r="C20" s="28" t="s">
        <v>54</v>
      </c>
      <c r="D20" s="28" t="s">
        <v>55</v>
      </c>
      <c r="E20" s="28"/>
      <c r="F20" s="30">
        <v>54000</v>
      </c>
      <c r="G20" s="30">
        <v>99000</v>
      </c>
      <c r="H20" s="30">
        <v>98869</v>
      </c>
      <c r="I20" s="154">
        <f t="shared" si="0"/>
        <v>0.9986767676767677</v>
      </c>
    </row>
    <row r="21" spans="1:9" ht="15.75">
      <c r="A21" s="28"/>
      <c r="B21" s="28"/>
      <c r="C21" s="28" t="s">
        <v>56</v>
      </c>
      <c r="D21" s="28" t="s">
        <v>57</v>
      </c>
      <c r="E21" s="28"/>
      <c r="F21" s="30">
        <v>500000</v>
      </c>
      <c r="G21" s="30">
        <v>283000</v>
      </c>
      <c r="H21" s="30">
        <v>202383</v>
      </c>
      <c r="I21" s="154">
        <f t="shared" si="0"/>
        <v>0.7151342756183745</v>
      </c>
    </row>
    <row r="22" spans="1:9" ht="15.75">
      <c r="A22" s="28"/>
      <c r="B22" s="28"/>
      <c r="C22" s="28" t="s">
        <v>425</v>
      </c>
      <c r="D22" s="28" t="s">
        <v>426</v>
      </c>
      <c r="E22" s="28"/>
      <c r="F22" s="30">
        <v>0</v>
      </c>
      <c r="G22" s="30">
        <v>11702</v>
      </c>
      <c r="H22" s="30">
        <v>11702</v>
      </c>
      <c r="I22" s="154">
        <f t="shared" si="0"/>
        <v>1</v>
      </c>
    </row>
    <row r="23" spans="1:9" ht="15.75">
      <c r="A23" s="31"/>
      <c r="B23" s="32"/>
      <c r="C23" s="33"/>
      <c r="D23" s="33"/>
      <c r="E23" s="33"/>
      <c r="F23" s="30"/>
      <c r="G23" s="30"/>
      <c r="H23" s="30"/>
      <c r="I23" s="154"/>
    </row>
    <row r="24" spans="1:9" ht="15.75">
      <c r="A24" s="27" t="s">
        <v>16</v>
      </c>
      <c r="B24" s="27"/>
      <c r="C24" s="27" t="s">
        <v>17</v>
      </c>
      <c r="D24" s="27"/>
      <c r="E24" s="27"/>
      <c r="F24" s="29">
        <f>SUM(F25)</f>
        <v>600000</v>
      </c>
      <c r="G24" s="29">
        <f>SUM(G25)</f>
        <v>603500</v>
      </c>
      <c r="H24" s="29">
        <f>SUM(H25)</f>
        <v>603432</v>
      </c>
      <c r="I24" s="154">
        <f t="shared" si="0"/>
        <v>0.999887323943662</v>
      </c>
    </row>
    <row r="25" spans="1:9" ht="15.75">
      <c r="A25" s="28"/>
      <c r="B25" s="28" t="s">
        <v>58</v>
      </c>
      <c r="C25" s="28"/>
      <c r="D25" s="28" t="s">
        <v>59</v>
      </c>
      <c r="E25" s="28"/>
      <c r="F25" s="30">
        <v>600000</v>
      </c>
      <c r="G25" s="30">
        <v>603500</v>
      </c>
      <c r="H25" s="30">
        <v>603432</v>
      </c>
      <c r="I25" s="154">
        <f t="shared" si="0"/>
        <v>0.999887323943662</v>
      </c>
    </row>
    <row r="26" spans="1:9" ht="15.75">
      <c r="A26" s="28"/>
      <c r="B26" s="28"/>
      <c r="C26" s="28"/>
      <c r="D26" s="28"/>
      <c r="E26" s="28"/>
      <c r="F26" s="30"/>
      <c r="G26" s="30"/>
      <c r="H26" s="30"/>
      <c r="I26" s="154"/>
    </row>
    <row r="27" spans="1:9" ht="15.75">
      <c r="A27" s="27" t="s">
        <v>11</v>
      </c>
      <c r="B27" s="27"/>
      <c r="C27" s="27" t="s">
        <v>12</v>
      </c>
      <c r="D27" s="27"/>
      <c r="E27" s="27"/>
      <c r="F27" s="29">
        <f>SUM(F28)</f>
        <v>350000</v>
      </c>
      <c r="G27" s="29">
        <f>SUM(G28)</f>
        <v>350000</v>
      </c>
      <c r="H27" s="29">
        <f>SUM(H28)</f>
        <v>288292</v>
      </c>
      <c r="I27" s="154">
        <f t="shared" si="0"/>
        <v>0.8236914285714285</v>
      </c>
    </row>
    <row r="28" spans="1:9" ht="15.75">
      <c r="A28" s="28"/>
      <c r="B28" s="28" t="s">
        <v>60</v>
      </c>
      <c r="C28" s="28"/>
      <c r="D28" s="28" t="s">
        <v>61</v>
      </c>
      <c r="E28" s="28"/>
      <c r="F28" s="30">
        <v>350000</v>
      </c>
      <c r="G28" s="30">
        <v>350000</v>
      </c>
      <c r="H28" s="30">
        <v>288292</v>
      </c>
      <c r="I28" s="154">
        <f t="shared" si="0"/>
        <v>0.8236914285714285</v>
      </c>
    </row>
    <row r="29" spans="1:9" ht="15.75">
      <c r="A29" s="28"/>
      <c r="B29" s="28"/>
      <c r="C29" s="28"/>
      <c r="D29" s="28"/>
      <c r="E29" s="28"/>
      <c r="F29" s="30"/>
      <c r="G29" s="30"/>
      <c r="H29" s="30"/>
      <c r="I29" s="30"/>
    </row>
    <row r="30" spans="1:9" ht="15.75" customHeight="1">
      <c r="A30" s="34" t="s">
        <v>476</v>
      </c>
      <c r="B30" s="34"/>
      <c r="C30" s="34"/>
      <c r="D30" s="34"/>
      <c r="E30" s="34"/>
      <c r="F30" s="35">
        <f>SUM(F31)</f>
        <v>101700000</v>
      </c>
      <c r="G30" s="35">
        <f>SUM(G31)</f>
        <v>886000</v>
      </c>
      <c r="H30" s="35">
        <f>SUM(H31)</f>
        <v>432226</v>
      </c>
      <c r="I30" s="157">
        <f>H30/G30</f>
        <v>0.4878397291196388</v>
      </c>
    </row>
    <row r="31" spans="1:9" ht="15.75" customHeight="1">
      <c r="A31" s="27" t="s">
        <v>7</v>
      </c>
      <c r="B31" s="27"/>
      <c r="C31" s="27" t="s">
        <v>8</v>
      </c>
      <c r="D31" s="27"/>
      <c r="E31" s="27"/>
      <c r="F31" s="36">
        <f>F32+F35+F42+F43</f>
        <v>101700000</v>
      </c>
      <c r="G31" s="36">
        <f>G43</f>
        <v>886000</v>
      </c>
      <c r="H31" s="36">
        <f>H43</f>
        <v>432226</v>
      </c>
      <c r="I31" s="156">
        <f>H31/G31</f>
        <v>0.4878397291196388</v>
      </c>
    </row>
    <row r="32" spans="1:9" ht="15.75" customHeight="1">
      <c r="A32" s="28"/>
      <c r="B32" s="27" t="s">
        <v>62</v>
      </c>
      <c r="C32" s="27"/>
      <c r="D32" s="27" t="s">
        <v>63</v>
      </c>
      <c r="E32" s="27"/>
      <c r="F32" s="36">
        <f>SUM(F33:F34)</f>
        <v>59000000</v>
      </c>
      <c r="G32" s="38"/>
      <c r="H32" s="38"/>
      <c r="I32" s="156"/>
    </row>
    <row r="33" spans="1:9" ht="15.75" customHeight="1">
      <c r="A33" s="28"/>
      <c r="B33" s="28"/>
      <c r="C33" s="28"/>
      <c r="D33" s="28"/>
      <c r="E33" s="28" t="s">
        <v>64</v>
      </c>
      <c r="F33" s="37">
        <v>46000000</v>
      </c>
      <c r="G33" s="38">
        <v>0</v>
      </c>
      <c r="H33" s="38">
        <v>0</v>
      </c>
      <c r="I33" s="156"/>
    </row>
    <row r="34" spans="1:9" ht="15.75" customHeight="1">
      <c r="A34" s="28"/>
      <c r="B34" s="27"/>
      <c r="C34" s="27"/>
      <c r="D34" s="27"/>
      <c r="E34" s="28" t="s">
        <v>65</v>
      </c>
      <c r="F34" s="38">
        <v>13000000</v>
      </c>
      <c r="G34" s="38">
        <v>0</v>
      </c>
      <c r="H34" s="38">
        <v>0</v>
      </c>
      <c r="I34" s="156"/>
    </row>
    <row r="35" spans="1:9" ht="15.75" customHeight="1">
      <c r="A35" s="28"/>
      <c r="B35" s="27" t="s">
        <v>66</v>
      </c>
      <c r="C35" s="27"/>
      <c r="D35" s="27" t="s">
        <v>67</v>
      </c>
      <c r="E35" s="27"/>
      <c r="F35" s="36">
        <f>F36+F38+F40</f>
        <v>42000000</v>
      </c>
      <c r="G35" s="36">
        <f>G36+G38+G40</f>
        <v>0</v>
      </c>
      <c r="H35" s="36">
        <f>H36+H38+H40</f>
        <v>0</v>
      </c>
      <c r="I35" s="156"/>
    </row>
    <row r="36" spans="1:9" ht="15.75" customHeight="1">
      <c r="A36" s="28"/>
      <c r="B36" s="28"/>
      <c r="C36" s="28" t="s">
        <v>68</v>
      </c>
      <c r="D36" s="28" t="s">
        <v>69</v>
      </c>
      <c r="E36" s="28"/>
      <c r="F36" s="38">
        <f>SUM(F37)</f>
        <v>20000000</v>
      </c>
      <c r="G36" s="38">
        <v>0</v>
      </c>
      <c r="H36" s="38">
        <v>0</v>
      </c>
      <c r="I36" s="156"/>
    </row>
    <row r="37" spans="1:9" ht="15.75" customHeight="1">
      <c r="A37" s="28"/>
      <c r="B37" s="28"/>
      <c r="C37" s="28"/>
      <c r="D37" s="28"/>
      <c r="E37" s="28" t="s">
        <v>70</v>
      </c>
      <c r="F37" s="37">
        <v>20000000</v>
      </c>
      <c r="G37" s="38">
        <v>0</v>
      </c>
      <c r="H37" s="38">
        <v>0</v>
      </c>
      <c r="I37" s="156"/>
    </row>
    <row r="38" spans="1:9" ht="15.75" customHeight="1">
      <c r="A38" s="28"/>
      <c r="B38" s="28"/>
      <c r="C38" s="28" t="s">
        <v>71</v>
      </c>
      <c r="D38" s="28" t="s">
        <v>72</v>
      </c>
      <c r="E38" s="28"/>
      <c r="F38" s="38">
        <f>SUM(F39)</f>
        <v>3000000</v>
      </c>
      <c r="G38" s="38"/>
      <c r="H38" s="38"/>
      <c r="I38" s="156"/>
    </row>
    <row r="39" spans="1:9" ht="15.75" customHeight="1">
      <c r="A39" s="28"/>
      <c r="B39" s="28"/>
      <c r="C39" s="28"/>
      <c r="D39" s="28"/>
      <c r="E39" s="28" t="s">
        <v>73</v>
      </c>
      <c r="F39" s="38">
        <v>3000000</v>
      </c>
      <c r="G39" s="38">
        <v>0</v>
      </c>
      <c r="H39" s="38">
        <v>0</v>
      </c>
      <c r="I39" s="156"/>
    </row>
    <row r="40" spans="1:9" ht="15.75" customHeight="1">
      <c r="A40" s="28"/>
      <c r="B40" s="28"/>
      <c r="C40" s="28" t="s">
        <v>74</v>
      </c>
      <c r="D40" s="28" t="s">
        <v>75</v>
      </c>
      <c r="E40" s="28"/>
      <c r="F40" s="38">
        <f>SUM(F41:F41)</f>
        <v>19000000</v>
      </c>
      <c r="G40" s="38"/>
      <c r="H40" s="38"/>
      <c r="I40" s="156"/>
    </row>
    <row r="41" spans="1:9" ht="15.75" customHeight="1">
      <c r="A41" s="28"/>
      <c r="B41" s="28"/>
      <c r="C41" s="28"/>
      <c r="D41" s="28"/>
      <c r="E41" s="28" t="s">
        <v>76</v>
      </c>
      <c r="F41" s="38">
        <v>19000000</v>
      </c>
      <c r="G41" s="38">
        <v>0</v>
      </c>
      <c r="H41" s="38">
        <v>0</v>
      </c>
      <c r="I41" s="156"/>
    </row>
    <row r="42" spans="1:9" ht="15.75" customHeight="1">
      <c r="A42" s="28"/>
      <c r="B42" s="28"/>
      <c r="C42" s="28"/>
      <c r="D42" s="28"/>
      <c r="E42" s="28" t="s">
        <v>77</v>
      </c>
      <c r="F42" s="38">
        <v>200000</v>
      </c>
      <c r="G42" s="38">
        <v>0</v>
      </c>
      <c r="H42" s="38">
        <v>0</v>
      </c>
      <c r="I42" s="156"/>
    </row>
    <row r="43" spans="1:9" ht="15.75" customHeight="1">
      <c r="A43" s="28"/>
      <c r="B43" s="27" t="s">
        <v>536</v>
      </c>
      <c r="C43" s="28"/>
      <c r="D43" s="27" t="s">
        <v>535</v>
      </c>
      <c r="E43" s="27"/>
      <c r="F43" s="38">
        <v>500000</v>
      </c>
      <c r="G43" s="38">
        <v>886000</v>
      </c>
      <c r="H43" s="38">
        <f>H44+H45</f>
        <v>432226</v>
      </c>
      <c r="I43" s="156">
        <f>H43/G43</f>
        <v>0.4878397291196388</v>
      </c>
    </row>
    <row r="44" spans="1:9" ht="15.75" customHeight="1">
      <c r="A44" s="28"/>
      <c r="B44" s="28"/>
      <c r="C44" s="28" t="s">
        <v>422</v>
      </c>
      <c r="D44" s="28"/>
      <c r="E44" s="28" t="s">
        <v>78</v>
      </c>
      <c r="F44" s="38">
        <v>500000</v>
      </c>
      <c r="G44" s="38">
        <v>886000</v>
      </c>
      <c r="H44" s="38">
        <v>431226</v>
      </c>
      <c r="I44" s="156">
        <f>H44/G44</f>
        <v>0.48671106094808125</v>
      </c>
    </row>
    <row r="45" spans="1:9" ht="15.75" customHeight="1">
      <c r="A45" s="28"/>
      <c r="B45" s="28"/>
      <c r="C45" s="28" t="s">
        <v>539</v>
      </c>
      <c r="D45" s="28"/>
      <c r="E45" s="28" t="s">
        <v>540</v>
      </c>
      <c r="F45" s="38"/>
      <c r="G45" s="38">
        <v>0</v>
      </c>
      <c r="H45" s="38">
        <v>1000</v>
      </c>
      <c r="I45" s="156"/>
    </row>
    <row r="46" spans="1:9" ht="15.75" customHeight="1">
      <c r="A46" s="28"/>
      <c r="B46" s="28"/>
      <c r="C46" s="28"/>
      <c r="D46" s="28"/>
      <c r="E46" s="28"/>
      <c r="F46" s="38"/>
      <c r="G46" s="38"/>
      <c r="H46" s="38"/>
      <c r="I46" s="38"/>
    </row>
    <row r="47" spans="1:9" ht="15.75" customHeight="1">
      <c r="A47" s="34" t="s">
        <v>420</v>
      </c>
      <c r="B47" s="34"/>
      <c r="C47" s="34"/>
      <c r="D47" s="34"/>
      <c r="E47" s="34"/>
      <c r="F47" s="35">
        <f aca="true" t="shared" si="1" ref="F47:H49">F48</f>
        <v>0</v>
      </c>
      <c r="G47" s="35">
        <f t="shared" si="1"/>
        <v>0</v>
      </c>
      <c r="H47" s="35">
        <f t="shared" si="1"/>
        <v>0</v>
      </c>
      <c r="I47" s="157"/>
    </row>
    <row r="48" spans="1:9" ht="15.75" customHeight="1">
      <c r="A48" s="27" t="s">
        <v>7</v>
      </c>
      <c r="B48" s="27"/>
      <c r="C48" s="27" t="s">
        <v>8</v>
      </c>
      <c r="D48" s="27"/>
      <c r="E48" s="27"/>
      <c r="F48" s="36">
        <f t="shared" si="1"/>
        <v>0</v>
      </c>
      <c r="G48" s="36">
        <f t="shared" si="1"/>
        <v>0</v>
      </c>
      <c r="H48" s="36">
        <f t="shared" si="1"/>
        <v>0</v>
      </c>
      <c r="I48" s="156"/>
    </row>
    <row r="49" spans="1:9" ht="15.75" customHeight="1">
      <c r="A49" s="27"/>
      <c r="B49" s="28"/>
      <c r="C49" s="28" t="s">
        <v>74</v>
      </c>
      <c r="D49" s="28" t="s">
        <v>75</v>
      </c>
      <c r="E49" s="28"/>
      <c r="F49" s="38">
        <f t="shared" si="1"/>
        <v>0</v>
      </c>
      <c r="G49" s="38">
        <f t="shared" si="1"/>
        <v>0</v>
      </c>
      <c r="H49" s="38"/>
      <c r="I49" s="156"/>
    </row>
    <row r="50" spans="1:9" ht="15.75" customHeight="1">
      <c r="A50" s="28"/>
      <c r="B50" s="28"/>
      <c r="C50" s="28"/>
      <c r="D50" s="28"/>
      <c r="E50" s="165"/>
      <c r="F50" s="37"/>
      <c r="G50" s="37"/>
      <c r="H50" s="37"/>
      <c r="I50" s="156"/>
    </row>
    <row r="51" spans="1:9" ht="15.75" customHeight="1">
      <c r="A51" s="28"/>
      <c r="B51" s="28"/>
      <c r="C51" s="28"/>
      <c r="D51" s="28"/>
      <c r="E51" s="28"/>
      <c r="F51" s="38"/>
      <c r="G51" s="38"/>
      <c r="H51" s="38"/>
      <c r="I51" s="38"/>
    </row>
    <row r="52" spans="1:9" ht="15.75" customHeight="1">
      <c r="A52" s="34" t="s">
        <v>421</v>
      </c>
      <c r="B52" s="34"/>
      <c r="C52" s="34"/>
      <c r="D52" s="34"/>
      <c r="E52" s="34"/>
      <c r="F52" s="35">
        <f>SUM(F53)</f>
        <v>0</v>
      </c>
      <c r="G52" s="35">
        <f>SUM(G53)</f>
        <v>124931000</v>
      </c>
      <c r="H52" s="35">
        <f>SUM(H53)</f>
        <v>118772654</v>
      </c>
      <c r="I52" s="157">
        <f>H52/G52</f>
        <v>0.9507060217239917</v>
      </c>
    </row>
    <row r="53" spans="1:9" ht="15.75" customHeight="1">
      <c r="A53" s="27" t="s">
        <v>7</v>
      </c>
      <c r="B53" s="27"/>
      <c r="C53" s="27" t="s">
        <v>8</v>
      </c>
      <c r="D53" s="27"/>
      <c r="E53" s="27"/>
      <c r="F53" s="36">
        <f>F54+F57</f>
        <v>0</v>
      </c>
      <c r="G53" s="36">
        <f>G54+G57+G64</f>
        <v>124931000</v>
      </c>
      <c r="H53" s="36">
        <f>H54+H57+H64</f>
        <v>118772654</v>
      </c>
      <c r="I53" s="156">
        <f>H53/G53</f>
        <v>0.9507060217239917</v>
      </c>
    </row>
    <row r="54" spans="1:9" ht="15.75" customHeight="1">
      <c r="A54" s="28"/>
      <c r="B54" s="27" t="s">
        <v>62</v>
      </c>
      <c r="C54" s="27"/>
      <c r="D54" s="27" t="s">
        <v>63</v>
      </c>
      <c r="E54" s="27"/>
      <c r="F54" s="36">
        <f>SUM(F55:F56)</f>
        <v>0</v>
      </c>
      <c r="G54" s="36">
        <f>SUM(G55:G56)</f>
        <v>63481000</v>
      </c>
      <c r="H54" s="36">
        <f>SUM(H55:H56)</f>
        <v>59608752</v>
      </c>
      <c r="I54" s="156">
        <f aca="true" t="shared" si="2" ref="I54:I65">H54/G54</f>
        <v>0.9390014650052771</v>
      </c>
    </row>
    <row r="55" spans="1:9" ht="15.75" customHeight="1">
      <c r="A55" s="28"/>
      <c r="B55" s="28"/>
      <c r="C55" s="28"/>
      <c r="D55" s="28">
        <v>1</v>
      </c>
      <c r="E55" s="28" t="s">
        <v>64</v>
      </c>
      <c r="F55" s="37"/>
      <c r="G55" s="37">
        <v>50481000</v>
      </c>
      <c r="H55" s="37">
        <v>48327020</v>
      </c>
      <c r="I55" s="156">
        <f t="shared" si="2"/>
        <v>0.9573308769636101</v>
      </c>
    </row>
    <row r="56" spans="1:9" ht="15.75" customHeight="1">
      <c r="A56" s="27"/>
      <c r="B56" s="27"/>
      <c r="C56" s="27"/>
      <c r="D56" s="28">
        <v>4</v>
      </c>
      <c r="E56" s="28" t="s">
        <v>65</v>
      </c>
      <c r="F56" s="38"/>
      <c r="G56" s="38">
        <v>13000000</v>
      </c>
      <c r="H56" s="38">
        <v>11281732</v>
      </c>
      <c r="I56" s="156">
        <f t="shared" si="2"/>
        <v>0.8678255384615384</v>
      </c>
    </row>
    <row r="57" spans="1:9" ht="15.75" customHeight="1">
      <c r="A57" s="27"/>
      <c r="B57" s="27" t="s">
        <v>66</v>
      </c>
      <c r="C57" s="27"/>
      <c r="D57" s="27" t="s">
        <v>67</v>
      </c>
      <c r="E57" s="27"/>
      <c r="F57" s="36">
        <f>F58+F60+F62</f>
        <v>0</v>
      </c>
      <c r="G57" s="36">
        <f>G58+G60+G62</f>
        <v>61250000</v>
      </c>
      <c r="H57" s="36">
        <f>H58+H60+H62</f>
        <v>59098166</v>
      </c>
      <c r="I57" s="156">
        <f t="shared" si="2"/>
        <v>0.9648680163265306</v>
      </c>
    </row>
    <row r="58" spans="1:9" ht="15.75" customHeight="1">
      <c r="A58" s="27"/>
      <c r="B58" s="28"/>
      <c r="C58" s="28" t="s">
        <v>68</v>
      </c>
      <c r="D58" s="28" t="s">
        <v>69</v>
      </c>
      <c r="E58" s="28"/>
      <c r="F58" s="38">
        <f>SUM(F59)</f>
        <v>0</v>
      </c>
      <c r="G58" s="38">
        <f>SUM(G59)</f>
        <v>32108000</v>
      </c>
      <c r="H58" s="38">
        <f>SUM(H59)</f>
        <v>30934330</v>
      </c>
      <c r="I58" s="156">
        <f t="shared" si="2"/>
        <v>0.9634461816369753</v>
      </c>
    </row>
    <row r="59" spans="1:9" ht="15.75" customHeight="1">
      <c r="A59" s="27"/>
      <c r="B59" s="28"/>
      <c r="C59" s="28"/>
      <c r="D59" s="28">
        <v>7</v>
      </c>
      <c r="E59" s="28" t="s">
        <v>70</v>
      </c>
      <c r="F59" s="37"/>
      <c r="G59" s="37">
        <v>32108000</v>
      </c>
      <c r="H59" s="37">
        <v>30934330</v>
      </c>
      <c r="I59" s="156">
        <f t="shared" si="2"/>
        <v>0.9634461816369753</v>
      </c>
    </row>
    <row r="60" spans="1:9" ht="15.75" customHeight="1">
      <c r="A60" s="27"/>
      <c r="B60" s="28"/>
      <c r="C60" s="28" t="s">
        <v>71</v>
      </c>
      <c r="D60" s="28" t="s">
        <v>72</v>
      </c>
      <c r="E60" s="28"/>
      <c r="F60" s="38">
        <f>SUM(F61)</f>
        <v>0</v>
      </c>
      <c r="G60" s="38">
        <f>SUM(G61)</f>
        <v>4372000</v>
      </c>
      <c r="H60" s="38">
        <f>SUM(H61)</f>
        <v>3401836</v>
      </c>
      <c r="I60" s="156">
        <f t="shared" si="2"/>
        <v>0.778096065873742</v>
      </c>
    </row>
    <row r="61" spans="1:9" ht="15.75" customHeight="1">
      <c r="A61" s="27"/>
      <c r="B61" s="28"/>
      <c r="C61" s="28"/>
      <c r="D61" s="28">
        <v>1</v>
      </c>
      <c r="E61" s="28" t="s">
        <v>73</v>
      </c>
      <c r="F61" s="38"/>
      <c r="G61" s="38">
        <v>4372000</v>
      </c>
      <c r="H61" s="38">
        <v>3401836</v>
      </c>
      <c r="I61" s="156">
        <f t="shared" si="2"/>
        <v>0.778096065873742</v>
      </c>
    </row>
    <row r="62" spans="1:9" ht="15.75" customHeight="1">
      <c r="A62" s="27"/>
      <c r="B62" s="28"/>
      <c r="C62" s="28" t="s">
        <v>74</v>
      </c>
      <c r="D62" s="28" t="s">
        <v>75</v>
      </c>
      <c r="E62" s="28"/>
      <c r="F62" s="38">
        <f>SUM(F63:F63)</f>
        <v>0</v>
      </c>
      <c r="G62" s="38">
        <f>SUM(G63:G63)</f>
        <v>24770000</v>
      </c>
      <c r="H62" s="38">
        <f>SUM(H63:H63)</f>
        <v>24762000</v>
      </c>
      <c r="I62" s="156">
        <f t="shared" si="2"/>
        <v>0.9996770286637061</v>
      </c>
    </row>
    <row r="63" spans="1:9" ht="15.75" customHeight="1">
      <c r="A63" s="27"/>
      <c r="B63" s="28"/>
      <c r="C63" s="28"/>
      <c r="D63" s="28">
        <v>1</v>
      </c>
      <c r="E63" s="28" t="s">
        <v>76</v>
      </c>
      <c r="F63" s="38"/>
      <c r="G63" s="38">
        <v>24770000</v>
      </c>
      <c r="H63" s="38">
        <v>24762000</v>
      </c>
      <c r="I63" s="156">
        <f t="shared" si="2"/>
        <v>0.9996770286637061</v>
      </c>
    </row>
    <row r="64" spans="1:9" ht="15.75" customHeight="1">
      <c r="A64" s="27"/>
      <c r="B64" s="27" t="s">
        <v>536</v>
      </c>
      <c r="C64" s="28"/>
      <c r="D64" s="28" t="s">
        <v>535</v>
      </c>
      <c r="E64" s="28"/>
      <c r="F64" s="38"/>
      <c r="G64" s="38">
        <f>G65</f>
        <v>200000</v>
      </c>
      <c r="H64" s="38">
        <f>H65</f>
        <v>65736</v>
      </c>
      <c r="I64" s="156">
        <f t="shared" si="2"/>
        <v>0.32868</v>
      </c>
    </row>
    <row r="65" spans="1:9" ht="15.75" customHeight="1">
      <c r="A65" s="27"/>
      <c r="B65" s="28"/>
      <c r="C65" s="28" t="s">
        <v>531</v>
      </c>
      <c r="D65" s="28">
        <v>6</v>
      </c>
      <c r="E65" s="28" t="s">
        <v>77</v>
      </c>
      <c r="F65" s="38"/>
      <c r="G65" s="38">
        <v>200000</v>
      </c>
      <c r="H65" s="38">
        <v>65736</v>
      </c>
      <c r="I65" s="156">
        <f t="shared" si="2"/>
        <v>0.32868</v>
      </c>
    </row>
    <row r="66" spans="1:9" ht="15.75" customHeight="1">
      <c r="A66" s="27"/>
      <c r="B66" s="28"/>
      <c r="C66" s="28"/>
      <c r="D66" s="28"/>
      <c r="E66" s="28"/>
      <c r="F66" s="38"/>
      <c r="G66" s="38"/>
      <c r="H66" s="38"/>
      <c r="I66" s="38"/>
    </row>
    <row r="67" spans="1:9" ht="15.75" customHeight="1">
      <c r="A67" s="9" t="s">
        <v>427</v>
      </c>
      <c r="B67" s="16"/>
      <c r="C67" s="16"/>
      <c r="D67" s="16"/>
      <c r="E67" s="39"/>
      <c r="F67" s="35">
        <f>SUM(F68)</f>
        <v>127000</v>
      </c>
      <c r="G67" s="35">
        <f>SUM(G68)</f>
        <v>127000</v>
      </c>
      <c r="H67" s="35">
        <f>SUM(H68)</f>
        <v>52070</v>
      </c>
      <c r="I67" s="157">
        <f>H67/G67</f>
        <v>0.41</v>
      </c>
    </row>
    <row r="68" spans="1:9" ht="15.75" customHeight="1">
      <c r="A68" s="27" t="s">
        <v>9</v>
      </c>
      <c r="B68" s="27"/>
      <c r="C68" s="27" t="s">
        <v>10</v>
      </c>
      <c r="D68" s="27"/>
      <c r="E68" s="27"/>
      <c r="F68" s="38">
        <f>F69+F70</f>
        <v>127000</v>
      </c>
      <c r="G68" s="36">
        <f>G69+G70</f>
        <v>127000</v>
      </c>
      <c r="H68" s="36">
        <f>H69+H70</f>
        <v>52070</v>
      </c>
      <c r="I68" s="156">
        <f>H68/G68</f>
        <v>0.41</v>
      </c>
    </row>
    <row r="69" spans="1:9" ht="15.75" customHeight="1">
      <c r="A69" s="27"/>
      <c r="B69" s="28"/>
      <c r="C69" s="28" t="s">
        <v>50</v>
      </c>
      <c r="D69" s="28"/>
      <c r="E69" s="28" t="s">
        <v>84</v>
      </c>
      <c r="F69" s="38">
        <v>100000</v>
      </c>
      <c r="G69" s="38">
        <v>100000</v>
      </c>
      <c r="H69" s="38">
        <v>41000</v>
      </c>
      <c r="I69" s="156">
        <f>H69/G69</f>
        <v>0.41</v>
      </c>
    </row>
    <row r="70" spans="1:9" ht="15.75" customHeight="1">
      <c r="A70" s="27"/>
      <c r="B70" s="28"/>
      <c r="C70" s="28" t="s">
        <v>54</v>
      </c>
      <c r="D70" s="28"/>
      <c r="E70" s="28" t="s">
        <v>55</v>
      </c>
      <c r="F70" s="38">
        <v>27000</v>
      </c>
      <c r="G70" s="38">
        <v>27000</v>
      </c>
      <c r="H70" s="38">
        <v>11070</v>
      </c>
      <c r="I70" s="156">
        <f>H70/G70</f>
        <v>0.41</v>
      </c>
    </row>
    <row r="71" spans="1:9" ht="15.75" customHeight="1">
      <c r="A71" s="28"/>
      <c r="B71" s="28"/>
      <c r="C71" s="28"/>
      <c r="D71" s="28"/>
      <c r="E71" s="28"/>
      <c r="F71" s="38"/>
      <c r="G71" s="38"/>
      <c r="H71" s="38"/>
      <c r="I71" s="38"/>
    </row>
    <row r="72" spans="1:9" ht="15.75" customHeight="1">
      <c r="A72" s="9" t="s">
        <v>81</v>
      </c>
      <c r="B72" s="16"/>
      <c r="C72" s="16"/>
      <c r="D72" s="16"/>
      <c r="E72" s="39"/>
      <c r="F72" s="35">
        <f>SUM(F73)</f>
        <v>71850000</v>
      </c>
      <c r="G72" s="35">
        <f>SUM(G73)</f>
        <v>92403000</v>
      </c>
      <c r="H72" s="35">
        <f>SUM(H73)</f>
        <v>85840644</v>
      </c>
      <c r="I72" s="157">
        <f>H72/G72</f>
        <v>0.9289811369760722</v>
      </c>
    </row>
    <row r="73" spans="1:9" ht="15.75" customHeight="1">
      <c r="A73" s="27" t="s">
        <v>9</v>
      </c>
      <c r="B73" s="27"/>
      <c r="C73" s="27" t="s">
        <v>10</v>
      </c>
      <c r="D73" s="27"/>
      <c r="E73" s="27"/>
      <c r="F73" s="38">
        <f>F75+F78+F74+F79</f>
        <v>71850000</v>
      </c>
      <c r="G73" s="36">
        <f>G75+G78+G74+G79</f>
        <v>92403000</v>
      </c>
      <c r="H73" s="36">
        <f>H75+H78+H74+H79</f>
        <v>85840644</v>
      </c>
      <c r="I73" s="156">
        <f>H73/G73</f>
        <v>0.9289811369760722</v>
      </c>
    </row>
    <row r="74" spans="1:9" ht="15.75" customHeight="1">
      <c r="A74" s="28"/>
      <c r="B74" s="28"/>
      <c r="C74" s="28" t="s">
        <v>82</v>
      </c>
      <c r="D74" s="28" t="s">
        <v>83</v>
      </c>
      <c r="E74" s="28"/>
      <c r="F74" s="37">
        <v>1000000</v>
      </c>
      <c r="G74" s="37">
        <v>1775000</v>
      </c>
      <c r="H74" s="37">
        <v>1737061</v>
      </c>
      <c r="I74" s="156">
        <f aca="true" t="shared" si="3" ref="I74:I79">H74/G74</f>
        <v>0.9786259154929577</v>
      </c>
    </row>
    <row r="75" spans="1:9" ht="15.75" customHeight="1">
      <c r="A75" s="28"/>
      <c r="B75" s="28"/>
      <c r="C75" s="28" t="s">
        <v>50</v>
      </c>
      <c r="D75" s="28" t="s">
        <v>84</v>
      </c>
      <c r="E75" s="28"/>
      <c r="F75" s="38">
        <f>SUM(F76:F77)</f>
        <v>52600000</v>
      </c>
      <c r="G75" s="38">
        <f>SUM(G76:G77)</f>
        <v>64500000</v>
      </c>
      <c r="H75" s="38">
        <f>SUM(H76:H77)</f>
        <v>62909923</v>
      </c>
      <c r="I75" s="156">
        <f t="shared" si="3"/>
        <v>0.9753476434108527</v>
      </c>
    </row>
    <row r="76" spans="1:9" ht="15.75" customHeight="1">
      <c r="A76" s="28"/>
      <c r="B76" s="28"/>
      <c r="C76" s="28"/>
      <c r="D76" s="28"/>
      <c r="E76" s="28" t="s">
        <v>85</v>
      </c>
      <c r="F76" s="37">
        <v>52000000</v>
      </c>
      <c r="G76" s="37">
        <v>63900000</v>
      </c>
      <c r="H76" s="37">
        <v>62319643</v>
      </c>
      <c r="I76" s="156">
        <f t="shared" si="3"/>
        <v>0.9752682785602504</v>
      </c>
    </row>
    <row r="77" spans="1:9" ht="15.75" customHeight="1">
      <c r="A77" s="28"/>
      <c r="B77" s="28"/>
      <c r="C77" s="28"/>
      <c r="D77" s="28"/>
      <c r="E77" s="28" t="s">
        <v>86</v>
      </c>
      <c r="F77" s="38">
        <v>600000</v>
      </c>
      <c r="G77" s="38">
        <v>600000</v>
      </c>
      <c r="H77" s="38">
        <v>590280</v>
      </c>
      <c r="I77" s="156">
        <f t="shared" si="3"/>
        <v>0.9838</v>
      </c>
    </row>
    <row r="78" spans="1:9" ht="15.75" customHeight="1">
      <c r="A78" s="28"/>
      <c r="B78" s="28"/>
      <c r="C78" s="28" t="s">
        <v>54</v>
      </c>
      <c r="D78" s="28" t="s">
        <v>55</v>
      </c>
      <c r="E78" s="28"/>
      <c r="F78" s="37">
        <v>14311000</v>
      </c>
      <c r="G78" s="37">
        <v>17711000</v>
      </c>
      <c r="H78" s="37">
        <v>17284796</v>
      </c>
      <c r="I78" s="156">
        <f t="shared" si="3"/>
        <v>0.9759356332222913</v>
      </c>
    </row>
    <row r="79" spans="1:9" ht="15.75" customHeight="1">
      <c r="A79" s="28"/>
      <c r="B79" s="28"/>
      <c r="C79" s="28" t="s">
        <v>87</v>
      </c>
      <c r="D79" s="28" t="s">
        <v>88</v>
      </c>
      <c r="E79" s="28"/>
      <c r="F79" s="40">
        <v>3939000</v>
      </c>
      <c r="G79" s="40">
        <v>8417000</v>
      </c>
      <c r="H79" s="40">
        <v>3908864</v>
      </c>
      <c r="I79" s="156">
        <f t="shared" si="3"/>
        <v>0.4644010930260188</v>
      </c>
    </row>
    <row r="80" spans="1:9" ht="15.75" customHeight="1">
      <c r="A80" s="28"/>
      <c r="B80" s="28"/>
      <c r="C80" s="28"/>
      <c r="D80" s="28"/>
      <c r="E80" s="28"/>
      <c r="F80" s="38"/>
      <c r="G80" s="38"/>
      <c r="H80" s="38"/>
      <c r="I80" s="38"/>
    </row>
    <row r="81" spans="1:9" ht="15.75" customHeight="1">
      <c r="A81" s="34" t="s">
        <v>89</v>
      </c>
      <c r="B81" s="34"/>
      <c r="C81" s="34"/>
      <c r="D81" s="34"/>
      <c r="E81" s="34"/>
      <c r="F81" s="35">
        <f aca="true" t="shared" si="4" ref="F81:H82">F82</f>
        <v>116482000</v>
      </c>
      <c r="G81" s="35">
        <f t="shared" si="4"/>
        <v>129321480</v>
      </c>
      <c r="H81" s="35">
        <f t="shared" si="4"/>
        <v>129321480</v>
      </c>
      <c r="I81" s="157">
        <f>H81/G81</f>
        <v>1</v>
      </c>
    </row>
    <row r="82" spans="1:9" ht="15.75" customHeight="1">
      <c r="A82" s="27" t="s">
        <v>5</v>
      </c>
      <c r="B82" s="27"/>
      <c r="C82" s="27" t="s">
        <v>6</v>
      </c>
      <c r="D82" s="27"/>
      <c r="E82" s="28"/>
      <c r="F82" s="38">
        <f t="shared" si="4"/>
        <v>116482000</v>
      </c>
      <c r="G82" s="36">
        <f t="shared" si="4"/>
        <v>129321480</v>
      </c>
      <c r="H82" s="36">
        <f t="shared" si="4"/>
        <v>129321480</v>
      </c>
      <c r="I82" s="156">
        <f>H82/G82</f>
        <v>1</v>
      </c>
    </row>
    <row r="83" spans="1:9" ht="15.75" customHeight="1">
      <c r="A83" s="28"/>
      <c r="B83" s="28" t="s">
        <v>90</v>
      </c>
      <c r="C83" s="28"/>
      <c r="D83" s="28" t="s">
        <v>91</v>
      </c>
      <c r="E83" s="28"/>
      <c r="F83" s="38">
        <f>SUM(F84:F89)</f>
        <v>116482000</v>
      </c>
      <c r="G83" s="38">
        <f>SUM(G84:G89)</f>
        <v>129321480</v>
      </c>
      <c r="H83" s="38">
        <f>SUM(H84:H89)</f>
        <v>129321480</v>
      </c>
      <c r="I83" s="156">
        <f aca="true" t="shared" si="5" ref="I83:I89">H83/G83</f>
        <v>1</v>
      </c>
    </row>
    <row r="84" spans="1:9" ht="15.75" customHeight="1">
      <c r="A84" s="27"/>
      <c r="B84" s="27"/>
      <c r="C84" s="28" t="s">
        <v>92</v>
      </c>
      <c r="D84" s="28" t="s">
        <v>93</v>
      </c>
      <c r="E84" s="28"/>
      <c r="F84" s="38">
        <v>65875000</v>
      </c>
      <c r="G84" s="38">
        <v>65874543</v>
      </c>
      <c r="H84" s="38">
        <v>65874543</v>
      </c>
      <c r="I84" s="156">
        <f t="shared" si="5"/>
        <v>1</v>
      </c>
    </row>
    <row r="85" spans="1:9" ht="15.75" customHeight="1">
      <c r="A85" s="28"/>
      <c r="B85" s="28"/>
      <c r="C85" s="28" t="s">
        <v>94</v>
      </c>
      <c r="D85" s="28" t="s">
        <v>95</v>
      </c>
      <c r="E85" s="28"/>
      <c r="F85" s="38">
        <v>26218000</v>
      </c>
      <c r="G85" s="38">
        <v>26599300</v>
      </c>
      <c r="H85" s="38">
        <v>26599300</v>
      </c>
      <c r="I85" s="156">
        <f t="shared" si="5"/>
        <v>1</v>
      </c>
    </row>
    <row r="86" spans="1:9" ht="15.75" customHeight="1">
      <c r="A86" s="28"/>
      <c r="B86" s="28"/>
      <c r="C86" s="28" t="s">
        <v>96</v>
      </c>
      <c r="D86" s="28" t="s">
        <v>97</v>
      </c>
      <c r="E86" s="28"/>
      <c r="F86" s="38">
        <v>23042000</v>
      </c>
      <c r="G86" s="38">
        <v>24984761</v>
      </c>
      <c r="H86" s="38">
        <v>24984761</v>
      </c>
      <c r="I86" s="156">
        <f t="shared" si="5"/>
        <v>1</v>
      </c>
    </row>
    <row r="87" spans="1:9" ht="15.75" customHeight="1">
      <c r="A87" s="28"/>
      <c r="B87" s="28"/>
      <c r="C87" s="28" t="s">
        <v>98</v>
      </c>
      <c r="D87" s="28" t="s">
        <v>99</v>
      </c>
      <c r="E87" s="28"/>
      <c r="F87" s="37">
        <v>1347000</v>
      </c>
      <c r="G87" s="37">
        <v>1445390</v>
      </c>
      <c r="H87" s="37">
        <v>1445390</v>
      </c>
      <c r="I87" s="156">
        <f t="shared" si="5"/>
        <v>1</v>
      </c>
    </row>
    <row r="88" spans="1:9" ht="15.75" customHeight="1">
      <c r="A88" s="28"/>
      <c r="B88" s="28"/>
      <c r="C88" s="28" t="s">
        <v>100</v>
      </c>
      <c r="D88" s="28" t="s">
        <v>101</v>
      </c>
      <c r="E88" s="28"/>
      <c r="F88" s="38">
        <v>0</v>
      </c>
      <c r="G88" s="38">
        <v>10176153</v>
      </c>
      <c r="H88" s="38">
        <v>10176153</v>
      </c>
      <c r="I88" s="156">
        <f t="shared" si="5"/>
        <v>1</v>
      </c>
    </row>
    <row r="89" spans="1:9" ht="15.75" customHeight="1">
      <c r="A89" s="28"/>
      <c r="B89" s="28"/>
      <c r="C89" s="28" t="s">
        <v>428</v>
      </c>
      <c r="D89" s="28" t="s">
        <v>429</v>
      </c>
      <c r="E89" s="28"/>
      <c r="F89" s="38">
        <v>0</v>
      </c>
      <c r="G89" s="38">
        <v>241333</v>
      </c>
      <c r="H89" s="38">
        <v>241333</v>
      </c>
      <c r="I89" s="156">
        <f t="shared" si="5"/>
        <v>1</v>
      </c>
    </row>
    <row r="90" spans="1:9" ht="15.75" customHeight="1">
      <c r="A90" s="28"/>
      <c r="B90" s="28"/>
      <c r="C90" s="28"/>
      <c r="D90" s="28"/>
      <c r="E90" s="28"/>
      <c r="F90" s="38"/>
      <c r="G90" s="38"/>
      <c r="H90" s="38"/>
      <c r="I90" s="38"/>
    </row>
    <row r="91" spans="1:9" ht="15.75" customHeight="1">
      <c r="A91" s="34" t="s">
        <v>430</v>
      </c>
      <c r="B91" s="34"/>
      <c r="C91" s="34"/>
      <c r="D91" s="34"/>
      <c r="E91" s="34"/>
      <c r="F91" s="35">
        <f aca="true" t="shared" si="6" ref="F91:H92">F92</f>
        <v>0</v>
      </c>
      <c r="G91" s="35">
        <f t="shared" si="6"/>
        <v>9080362</v>
      </c>
      <c r="H91" s="35">
        <f t="shared" si="6"/>
        <v>9080362</v>
      </c>
      <c r="I91" s="157">
        <f>H91/G91</f>
        <v>1</v>
      </c>
    </row>
    <row r="92" spans="1:9" ht="15.75" customHeight="1">
      <c r="A92" s="27" t="s">
        <v>21</v>
      </c>
      <c r="B92" s="27"/>
      <c r="C92" s="27" t="s">
        <v>20</v>
      </c>
      <c r="D92" s="27"/>
      <c r="E92" s="28"/>
      <c r="F92" s="38">
        <f t="shared" si="6"/>
        <v>0</v>
      </c>
      <c r="G92" s="36">
        <f t="shared" si="6"/>
        <v>9080362</v>
      </c>
      <c r="H92" s="36">
        <f t="shared" si="6"/>
        <v>9080362</v>
      </c>
      <c r="I92" s="158">
        <f aca="true" t="shared" si="7" ref="I92:I155">H92/G92</f>
        <v>1</v>
      </c>
    </row>
    <row r="93" spans="1:9" ht="15.75" customHeight="1">
      <c r="A93" s="28"/>
      <c r="B93" s="28"/>
      <c r="C93" s="28" t="s">
        <v>431</v>
      </c>
      <c r="D93" s="28"/>
      <c r="E93" s="28" t="s">
        <v>110</v>
      </c>
      <c r="F93" s="38"/>
      <c r="G93" s="38">
        <v>9080362</v>
      </c>
      <c r="H93" s="38">
        <v>9080362</v>
      </c>
      <c r="I93" s="158">
        <f t="shared" si="7"/>
        <v>1</v>
      </c>
    </row>
    <row r="94" spans="1:9" ht="15.75" customHeight="1">
      <c r="A94" s="28"/>
      <c r="B94" s="28"/>
      <c r="C94" s="28"/>
      <c r="D94" s="28"/>
      <c r="E94" s="28"/>
      <c r="F94" s="37"/>
      <c r="G94" s="37"/>
      <c r="H94" s="37"/>
      <c r="I94" s="158"/>
    </row>
    <row r="95" spans="1:9" ht="15.75" customHeight="1">
      <c r="A95" s="34" t="s">
        <v>102</v>
      </c>
      <c r="B95" s="34"/>
      <c r="C95" s="34"/>
      <c r="D95" s="34"/>
      <c r="E95" s="34"/>
      <c r="F95" s="35">
        <f aca="true" t="shared" si="8" ref="F95:H96">SUM(F96)</f>
        <v>191000000</v>
      </c>
      <c r="G95" s="35">
        <f t="shared" si="8"/>
        <v>196208000</v>
      </c>
      <c r="H95" s="35">
        <f t="shared" si="8"/>
        <v>196208000</v>
      </c>
      <c r="I95" s="157">
        <f t="shared" si="7"/>
        <v>1</v>
      </c>
    </row>
    <row r="96" spans="1:9" ht="15.75" customHeight="1">
      <c r="A96" s="27" t="s">
        <v>21</v>
      </c>
      <c r="B96" s="27"/>
      <c r="C96" s="27" t="s">
        <v>20</v>
      </c>
      <c r="D96" s="27"/>
      <c r="E96" s="27"/>
      <c r="F96" s="38">
        <f t="shared" si="8"/>
        <v>191000000</v>
      </c>
      <c r="G96" s="36">
        <f t="shared" si="8"/>
        <v>196208000</v>
      </c>
      <c r="H96" s="36">
        <f t="shared" si="8"/>
        <v>196208000</v>
      </c>
      <c r="I96" s="158">
        <f t="shared" si="7"/>
        <v>1</v>
      </c>
    </row>
    <row r="97" spans="1:9" ht="15.75" customHeight="1">
      <c r="A97" s="28"/>
      <c r="B97" s="28" t="s">
        <v>103</v>
      </c>
      <c r="C97" s="28"/>
      <c r="D97" s="28" t="s">
        <v>104</v>
      </c>
      <c r="E97" s="28"/>
      <c r="F97" s="38">
        <f>F98+F99+F100</f>
        <v>191000000</v>
      </c>
      <c r="G97" s="38">
        <f>G98+G99+G100</f>
        <v>196208000</v>
      </c>
      <c r="H97" s="38">
        <f>H98+H99+H100</f>
        <v>196208000</v>
      </c>
      <c r="I97" s="158">
        <f t="shared" si="7"/>
        <v>1</v>
      </c>
    </row>
    <row r="98" spans="1:9" ht="15.75" customHeight="1">
      <c r="A98" s="28"/>
      <c r="B98" s="28"/>
      <c r="C98" s="28" t="s">
        <v>105</v>
      </c>
      <c r="D98" s="28"/>
      <c r="E98" s="28" t="s">
        <v>106</v>
      </c>
      <c r="F98" s="38">
        <v>188000000</v>
      </c>
      <c r="G98" s="38">
        <v>196208000</v>
      </c>
      <c r="H98" s="38">
        <v>196208000</v>
      </c>
      <c r="I98" s="158">
        <f t="shared" si="7"/>
        <v>1</v>
      </c>
    </row>
    <row r="99" spans="1:9" ht="15.75" customHeight="1">
      <c r="A99" s="28"/>
      <c r="B99" s="28"/>
      <c r="C99" s="28" t="s">
        <v>107</v>
      </c>
      <c r="D99" s="28"/>
      <c r="E99" s="41" t="s">
        <v>108</v>
      </c>
      <c r="F99" s="38">
        <v>0</v>
      </c>
      <c r="G99" s="139">
        <v>0</v>
      </c>
      <c r="H99" s="38">
        <v>0</v>
      </c>
      <c r="I99" s="158"/>
    </row>
    <row r="100" spans="1:9" ht="15.75" customHeight="1">
      <c r="A100" s="28"/>
      <c r="B100" s="28"/>
      <c r="C100" s="28" t="s">
        <v>431</v>
      </c>
      <c r="D100" s="28"/>
      <c r="E100" s="28" t="s">
        <v>110</v>
      </c>
      <c r="F100" s="38">
        <v>3000000</v>
      </c>
      <c r="G100" s="38">
        <v>0</v>
      </c>
      <c r="H100" s="38">
        <v>0</v>
      </c>
      <c r="I100" s="158"/>
    </row>
    <row r="101" spans="1:9" ht="15.75" customHeight="1">
      <c r="A101" s="28"/>
      <c r="B101" s="28"/>
      <c r="C101" s="28"/>
      <c r="D101" s="28"/>
      <c r="E101" s="28"/>
      <c r="F101" s="38"/>
      <c r="G101" s="38"/>
      <c r="H101" s="38"/>
      <c r="I101" s="158"/>
    </row>
    <row r="102" spans="1:9" ht="15.75" customHeight="1">
      <c r="A102" s="9" t="s">
        <v>111</v>
      </c>
      <c r="B102" s="16"/>
      <c r="C102" s="16"/>
      <c r="D102" s="42"/>
      <c r="E102" s="43"/>
      <c r="F102" s="35">
        <f aca="true" t="shared" si="9" ref="F102:H103">F103</f>
        <v>10000000</v>
      </c>
      <c r="G102" s="35">
        <f t="shared" si="9"/>
        <v>11480000</v>
      </c>
      <c r="H102" s="35">
        <f t="shared" si="9"/>
        <v>10589141</v>
      </c>
      <c r="I102" s="157">
        <f t="shared" si="7"/>
        <v>0.9223990418118467</v>
      </c>
    </row>
    <row r="103" spans="1:9" ht="15.75" customHeight="1">
      <c r="A103" s="27" t="s">
        <v>5</v>
      </c>
      <c r="B103" s="27"/>
      <c r="C103" s="27" t="s">
        <v>6</v>
      </c>
      <c r="D103" s="27"/>
      <c r="E103" s="28"/>
      <c r="F103" s="38">
        <f t="shared" si="9"/>
        <v>10000000</v>
      </c>
      <c r="G103" s="36">
        <f t="shared" si="9"/>
        <v>11480000</v>
      </c>
      <c r="H103" s="36">
        <f t="shared" si="9"/>
        <v>10589141</v>
      </c>
      <c r="I103" s="158">
        <f t="shared" si="7"/>
        <v>0.9223990418118467</v>
      </c>
    </row>
    <row r="104" spans="1:9" ht="15.75" customHeight="1">
      <c r="A104" s="28"/>
      <c r="B104" s="28" t="s">
        <v>47</v>
      </c>
      <c r="C104" s="28"/>
      <c r="D104" s="28" t="s">
        <v>112</v>
      </c>
      <c r="E104" s="28"/>
      <c r="F104" s="38">
        <v>10000000</v>
      </c>
      <c r="G104" s="38">
        <v>11480000</v>
      </c>
      <c r="H104" s="38">
        <v>10589141</v>
      </c>
      <c r="I104" s="158">
        <f t="shared" si="7"/>
        <v>0.9223990418118467</v>
      </c>
    </row>
    <row r="105" spans="1:9" ht="15.75" customHeight="1">
      <c r="A105" s="28"/>
      <c r="B105" s="28"/>
      <c r="C105" s="28"/>
      <c r="D105" s="28"/>
      <c r="E105" s="28"/>
      <c r="F105" s="38"/>
      <c r="G105" s="38"/>
      <c r="H105" s="38"/>
      <c r="I105" s="158"/>
    </row>
    <row r="106" spans="1:9" ht="15.75" customHeight="1">
      <c r="A106" s="9" t="s">
        <v>113</v>
      </c>
      <c r="B106" s="16"/>
      <c r="C106" s="16"/>
      <c r="D106" s="16"/>
      <c r="E106" s="39"/>
      <c r="F106" s="35">
        <f>SUM(F110)</f>
        <v>314000</v>
      </c>
      <c r="G106" s="35">
        <f>SUM(G110+G107)</f>
        <v>525456</v>
      </c>
      <c r="H106" s="35">
        <f>SUM(H110+H107)</f>
        <v>460636</v>
      </c>
      <c r="I106" s="157">
        <f t="shared" si="7"/>
        <v>0.8766404798879449</v>
      </c>
    </row>
    <row r="107" spans="1:9" ht="15.75" customHeight="1">
      <c r="A107" s="27" t="s">
        <v>5</v>
      </c>
      <c r="B107" s="27"/>
      <c r="C107" s="27" t="s">
        <v>6</v>
      </c>
      <c r="D107" s="27"/>
      <c r="E107" s="28"/>
      <c r="F107" s="143"/>
      <c r="G107" s="143">
        <f>G108</f>
        <v>211456</v>
      </c>
      <c r="H107" s="143">
        <f>H108</f>
        <v>211456</v>
      </c>
      <c r="I107" s="158">
        <f t="shared" si="7"/>
        <v>1</v>
      </c>
    </row>
    <row r="108" spans="1:9" ht="15.75" customHeight="1">
      <c r="A108" s="28"/>
      <c r="B108" s="28" t="s">
        <v>47</v>
      </c>
      <c r="C108" s="28"/>
      <c r="D108" s="28" t="s">
        <v>112</v>
      </c>
      <c r="E108" s="28"/>
      <c r="F108" s="143"/>
      <c r="G108" s="145">
        <f>G109</f>
        <v>211456</v>
      </c>
      <c r="H108" s="145">
        <f>H109</f>
        <v>211456</v>
      </c>
      <c r="I108" s="158">
        <f t="shared" si="7"/>
        <v>1</v>
      </c>
    </row>
    <row r="109" spans="1:9" ht="15.75" customHeight="1">
      <c r="A109" s="140"/>
      <c r="B109" s="141"/>
      <c r="C109" s="141"/>
      <c r="D109" s="144" t="s">
        <v>490</v>
      </c>
      <c r="E109" s="142"/>
      <c r="F109" s="143"/>
      <c r="G109" s="145">
        <v>211456</v>
      </c>
      <c r="H109" s="145">
        <v>211456</v>
      </c>
      <c r="I109" s="158">
        <f t="shared" si="7"/>
        <v>1</v>
      </c>
    </row>
    <row r="110" spans="1:9" ht="15.75" customHeight="1">
      <c r="A110" s="27" t="s">
        <v>9</v>
      </c>
      <c r="B110" s="27"/>
      <c r="C110" s="27" t="s">
        <v>10</v>
      </c>
      <c r="D110" s="27"/>
      <c r="E110" s="27"/>
      <c r="F110" s="38">
        <f>SUM(F111:F112)</f>
        <v>314000</v>
      </c>
      <c r="G110" s="36">
        <f>SUM(G111:G112)</f>
        <v>314000</v>
      </c>
      <c r="H110" s="36">
        <f>SUM(H111:H112)</f>
        <v>249180</v>
      </c>
      <c r="I110" s="158">
        <f t="shared" si="7"/>
        <v>0.7935668789808917</v>
      </c>
    </row>
    <row r="111" spans="1:9" ht="15.75" customHeight="1">
      <c r="A111" s="28"/>
      <c r="B111" s="28"/>
      <c r="C111" s="28" t="s">
        <v>114</v>
      </c>
      <c r="D111" s="28" t="s">
        <v>115</v>
      </c>
      <c r="E111" s="28"/>
      <c r="F111" s="38">
        <v>250000</v>
      </c>
      <c r="G111" s="38">
        <v>250000</v>
      </c>
      <c r="H111" s="38">
        <v>202387</v>
      </c>
      <c r="I111" s="158">
        <f t="shared" si="7"/>
        <v>0.809548</v>
      </c>
    </row>
    <row r="112" spans="1:9" ht="15.75" customHeight="1">
      <c r="A112" s="28"/>
      <c r="B112" s="28"/>
      <c r="C112" s="28" t="s">
        <v>54</v>
      </c>
      <c r="D112" s="28" t="s">
        <v>55</v>
      </c>
      <c r="E112" s="28"/>
      <c r="F112" s="38">
        <v>64000</v>
      </c>
      <c r="G112" s="38">
        <v>64000</v>
      </c>
      <c r="H112" s="38">
        <v>46793</v>
      </c>
      <c r="I112" s="158">
        <f t="shared" si="7"/>
        <v>0.731140625</v>
      </c>
    </row>
    <row r="113" spans="1:9" ht="15.75" customHeight="1">
      <c r="A113" s="28"/>
      <c r="B113" s="28"/>
      <c r="C113" s="28"/>
      <c r="D113" s="28"/>
      <c r="E113" s="28"/>
      <c r="F113" s="38"/>
      <c r="G113" s="38"/>
      <c r="H113" s="38"/>
      <c r="I113" s="158"/>
    </row>
    <row r="114" spans="1:9" ht="15.75" customHeight="1">
      <c r="A114" s="9" t="s">
        <v>116</v>
      </c>
      <c r="B114" s="16"/>
      <c r="C114" s="16"/>
      <c r="D114" s="16"/>
      <c r="E114" s="39"/>
      <c r="F114" s="44">
        <f>F115</f>
        <v>17285000</v>
      </c>
      <c r="G114" s="146">
        <f>G115</f>
        <v>19832600</v>
      </c>
      <c r="H114" s="146">
        <f>H115</f>
        <v>19832485</v>
      </c>
      <c r="I114" s="157">
        <f t="shared" si="7"/>
        <v>0.9999942014662727</v>
      </c>
    </row>
    <row r="115" spans="1:9" ht="15.75" customHeight="1">
      <c r="A115" s="45" t="s">
        <v>9</v>
      </c>
      <c r="B115" s="46"/>
      <c r="C115" s="46" t="s">
        <v>10</v>
      </c>
      <c r="D115" s="46"/>
      <c r="E115" s="47"/>
      <c r="F115" s="38">
        <f>F116+F117</f>
        <v>17285000</v>
      </c>
      <c r="G115" s="36">
        <f>G116+G117</f>
        <v>19832600</v>
      </c>
      <c r="H115" s="36">
        <f>H116+H117</f>
        <v>19832485</v>
      </c>
      <c r="I115" s="158">
        <f t="shared" si="7"/>
        <v>0.9999942014662727</v>
      </c>
    </row>
    <row r="116" spans="1:9" ht="15.75" customHeight="1">
      <c r="A116" s="45"/>
      <c r="B116" s="46"/>
      <c r="C116" s="48" t="s">
        <v>117</v>
      </c>
      <c r="D116" s="48" t="s">
        <v>118</v>
      </c>
      <c r="E116" s="49"/>
      <c r="F116" s="38">
        <v>13610000</v>
      </c>
      <c r="G116" s="38">
        <v>15616200</v>
      </c>
      <c r="H116" s="38">
        <v>15616127</v>
      </c>
      <c r="I116" s="158">
        <f t="shared" si="7"/>
        <v>0.9999953253672468</v>
      </c>
    </row>
    <row r="117" spans="1:9" ht="15.75" customHeight="1">
      <c r="A117" s="45"/>
      <c r="B117" s="46"/>
      <c r="C117" s="48" t="s">
        <v>119</v>
      </c>
      <c r="D117" s="48" t="s">
        <v>55</v>
      </c>
      <c r="E117" s="49"/>
      <c r="F117" s="38">
        <v>3675000</v>
      </c>
      <c r="G117" s="38">
        <v>4216400</v>
      </c>
      <c r="H117" s="38">
        <v>4216358</v>
      </c>
      <c r="I117" s="158">
        <f t="shared" si="7"/>
        <v>0.9999900388957405</v>
      </c>
    </row>
    <row r="118" spans="1:9" ht="15.75" customHeight="1">
      <c r="A118" s="28"/>
      <c r="B118" s="28"/>
      <c r="C118" s="28"/>
      <c r="D118" s="28"/>
      <c r="E118" s="28"/>
      <c r="F118" s="38"/>
      <c r="G118" s="38"/>
      <c r="H118" s="38"/>
      <c r="I118" s="158"/>
    </row>
    <row r="119" spans="1:9" ht="15.75" customHeight="1">
      <c r="A119" s="9" t="s">
        <v>120</v>
      </c>
      <c r="B119" s="16"/>
      <c r="C119" s="16"/>
      <c r="D119" s="16"/>
      <c r="E119" s="16"/>
      <c r="F119" s="35">
        <f>SUM(F120+F123)</f>
        <v>1384000</v>
      </c>
      <c r="G119" s="35">
        <f>SUM(G120+G123)</f>
        <v>1864000</v>
      </c>
      <c r="H119" s="35">
        <f>SUM(H120+H123)</f>
        <v>1864300</v>
      </c>
      <c r="I119" s="157">
        <f t="shared" si="7"/>
        <v>1.0001609442060087</v>
      </c>
    </row>
    <row r="120" spans="1:9" ht="15.75" customHeight="1">
      <c r="A120" s="27" t="s">
        <v>9</v>
      </c>
      <c r="B120" s="27"/>
      <c r="C120" s="27" t="s">
        <v>10</v>
      </c>
      <c r="D120" s="27"/>
      <c r="E120" s="27"/>
      <c r="F120" s="38">
        <f>SUM(F121:F122)</f>
        <v>1384000</v>
      </c>
      <c r="G120" s="36">
        <f>SUM(G121:G122)</f>
        <v>1384000</v>
      </c>
      <c r="H120" s="36">
        <f>SUM(H121:H122)</f>
        <v>1384300</v>
      </c>
      <c r="I120" s="158">
        <f t="shared" si="7"/>
        <v>1.0002167630057803</v>
      </c>
    </row>
    <row r="121" spans="1:9" ht="15.75" customHeight="1">
      <c r="A121" s="28"/>
      <c r="B121" s="28"/>
      <c r="C121" s="28" t="s">
        <v>50</v>
      </c>
      <c r="D121" s="28" t="s">
        <v>80</v>
      </c>
      <c r="E121" s="28"/>
      <c r="F121" s="38">
        <v>1090000</v>
      </c>
      <c r="G121" s="38">
        <v>1090000</v>
      </c>
      <c r="H121" s="38">
        <v>1090000</v>
      </c>
      <c r="I121" s="158">
        <f t="shared" si="7"/>
        <v>1</v>
      </c>
    </row>
    <row r="122" spans="1:9" ht="15.75" customHeight="1">
      <c r="A122" s="28"/>
      <c r="B122" s="28"/>
      <c r="C122" s="28" t="s">
        <v>54</v>
      </c>
      <c r="D122" s="28" t="s">
        <v>55</v>
      </c>
      <c r="E122" s="28"/>
      <c r="F122" s="38">
        <v>294000</v>
      </c>
      <c r="G122" s="38">
        <v>294000</v>
      </c>
      <c r="H122" s="38">
        <v>294300</v>
      </c>
      <c r="I122" s="158">
        <f t="shared" si="7"/>
        <v>1.0010204081632652</v>
      </c>
    </row>
    <row r="123" spans="1:9" ht="15.75" customHeight="1">
      <c r="A123" s="27" t="s">
        <v>11</v>
      </c>
      <c r="B123" s="28"/>
      <c r="C123" s="28" t="s">
        <v>432</v>
      </c>
      <c r="D123" s="28" t="s">
        <v>433</v>
      </c>
      <c r="E123" s="28"/>
      <c r="F123" s="38">
        <v>0</v>
      </c>
      <c r="G123" s="36">
        <v>480000</v>
      </c>
      <c r="H123" s="36">
        <v>480000</v>
      </c>
      <c r="I123" s="158">
        <f t="shared" si="7"/>
        <v>1</v>
      </c>
    </row>
    <row r="124" spans="1:9" ht="15.75" customHeight="1">
      <c r="A124" s="28"/>
      <c r="B124" s="28"/>
      <c r="C124" s="28"/>
      <c r="D124" s="28"/>
      <c r="E124" s="28"/>
      <c r="F124" s="38"/>
      <c r="G124" s="38"/>
      <c r="H124" s="38"/>
      <c r="I124" s="158"/>
    </row>
    <row r="125" spans="1:9" ht="15.75" customHeight="1">
      <c r="A125" s="9" t="s">
        <v>122</v>
      </c>
      <c r="B125" s="16"/>
      <c r="C125" s="16"/>
      <c r="D125" s="16"/>
      <c r="E125" s="16"/>
      <c r="F125" s="35">
        <f>SUM(F126)</f>
        <v>0</v>
      </c>
      <c r="G125" s="35">
        <f>G126+G128</f>
        <v>60000</v>
      </c>
      <c r="H125" s="35">
        <f>H126+H128</f>
        <v>60000</v>
      </c>
      <c r="I125" s="157">
        <f t="shared" si="7"/>
        <v>1</v>
      </c>
    </row>
    <row r="126" spans="1:9" ht="15.75" customHeight="1">
      <c r="A126" s="27" t="s">
        <v>9</v>
      </c>
      <c r="B126" s="27"/>
      <c r="C126" s="27" t="s">
        <v>10</v>
      </c>
      <c r="D126" s="27"/>
      <c r="E126" s="27"/>
      <c r="F126" s="38">
        <f>SUM(F128:F129)</f>
        <v>0</v>
      </c>
      <c r="G126" s="36">
        <f>SUM(G127)</f>
        <v>12756</v>
      </c>
      <c r="H126" s="36">
        <f>SUM(H127)</f>
        <v>12756</v>
      </c>
      <c r="I126" s="158">
        <f t="shared" si="7"/>
        <v>1</v>
      </c>
    </row>
    <row r="127" spans="1:9" ht="15.75" customHeight="1">
      <c r="A127" s="27"/>
      <c r="B127" s="27"/>
      <c r="C127" s="28" t="s">
        <v>54</v>
      </c>
      <c r="D127" s="28" t="s">
        <v>55</v>
      </c>
      <c r="E127" s="28"/>
      <c r="F127" s="38">
        <v>0</v>
      </c>
      <c r="G127" s="38">
        <v>12756</v>
      </c>
      <c r="H127" s="38">
        <v>12756</v>
      </c>
      <c r="I127" s="158">
        <f t="shared" si="7"/>
        <v>1</v>
      </c>
    </row>
    <row r="128" spans="1:9" ht="15.75" customHeight="1">
      <c r="A128" s="27" t="s">
        <v>16</v>
      </c>
      <c r="B128" s="28"/>
      <c r="C128" s="28"/>
      <c r="D128" s="27" t="s">
        <v>438</v>
      </c>
      <c r="E128" s="27"/>
      <c r="F128" s="38">
        <v>0</v>
      </c>
      <c r="G128" s="36">
        <v>47244</v>
      </c>
      <c r="H128" s="36">
        <f>H129</f>
        <v>47244</v>
      </c>
      <c r="I128" s="158">
        <f t="shared" si="7"/>
        <v>1</v>
      </c>
    </row>
    <row r="129" spans="1:9" ht="15.75" customHeight="1">
      <c r="A129" s="28"/>
      <c r="B129" s="28"/>
      <c r="C129" s="28" t="s">
        <v>434</v>
      </c>
      <c r="D129" s="28" t="s">
        <v>435</v>
      </c>
      <c r="E129" s="28"/>
      <c r="F129" s="38">
        <v>0</v>
      </c>
      <c r="G129" s="38">
        <v>47244</v>
      </c>
      <c r="H129" s="38">
        <v>47244</v>
      </c>
      <c r="I129" s="158">
        <f t="shared" si="7"/>
        <v>1</v>
      </c>
    </row>
    <row r="130" spans="1:9" ht="15.75" customHeight="1">
      <c r="A130" s="28"/>
      <c r="B130" s="28"/>
      <c r="C130" s="28"/>
      <c r="D130" s="28"/>
      <c r="E130" s="28"/>
      <c r="F130" s="38"/>
      <c r="G130" s="38"/>
      <c r="H130" s="38"/>
      <c r="I130" s="158"/>
    </row>
    <row r="131" spans="1:9" ht="15.75" customHeight="1">
      <c r="A131" s="9" t="s">
        <v>123</v>
      </c>
      <c r="B131" s="16"/>
      <c r="C131" s="16"/>
      <c r="D131" s="16"/>
      <c r="E131" s="16"/>
      <c r="F131" s="35">
        <f aca="true" t="shared" si="10" ref="F131:H132">SUM(F132)</f>
        <v>1000000</v>
      </c>
      <c r="G131" s="35">
        <f t="shared" si="10"/>
        <v>999916</v>
      </c>
      <c r="H131" s="35">
        <f t="shared" si="10"/>
        <v>0</v>
      </c>
      <c r="I131" s="157">
        <f t="shared" si="7"/>
        <v>0</v>
      </c>
    </row>
    <row r="132" spans="1:9" ht="15.75" customHeight="1">
      <c r="A132" s="27" t="s">
        <v>5</v>
      </c>
      <c r="B132" s="27"/>
      <c r="C132" s="27" t="s">
        <v>6</v>
      </c>
      <c r="D132" s="27"/>
      <c r="E132" s="28"/>
      <c r="F132" s="50">
        <f t="shared" si="10"/>
        <v>1000000</v>
      </c>
      <c r="G132" s="50">
        <f t="shared" si="10"/>
        <v>999916</v>
      </c>
      <c r="H132" s="50">
        <f t="shared" si="10"/>
        <v>0</v>
      </c>
      <c r="I132" s="158">
        <f t="shared" si="7"/>
        <v>0</v>
      </c>
    </row>
    <row r="133" spans="1:9" ht="15.75" customHeight="1">
      <c r="A133" s="28"/>
      <c r="B133" s="28" t="s">
        <v>47</v>
      </c>
      <c r="C133" s="28"/>
      <c r="D133" s="28" t="s">
        <v>48</v>
      </c>
      <c r="E133" s="28"/>
      <c r="F133" s="38">
        <v>1000000</v>
      </c>
      <c r="G133" s="38">
        <v>999916</v>
      </c>
      <c r="H133" s="38">
        <v>0</v>
      </c>
      <c r="I133" s="158">
        <f t="shared" si="7"/>
        <v>0</v>
      </c>
    </row>
    <row r="134" spans="1:9" ht="15.75" customHeight="1">
      <c r="A134" s="28"/>
      <c r="B134" s="28"/>
      <c r="C134" s="28"/>
      <c r="D134" s="28"/>
      <c r="E134" s="28"/>
      <c r="F134" s="38"/>
      <c r="G134" s="38"/>
      <c r="H134" s="38"/>
      <c r="I134" s="158"/>
    </row>
    <row r="135" spans="1:9" ht="15.75" customHeight="1">
      <c r="A135" s="9" t="s">
        <v>124</v>
      </c>
      <c r="B135" s="16"/>
      <c r="C135" s="16"/>
      <c r="D135" s="16"/>
      <c r="E135" s="16"/>
      <c r="F135" s="35">
        <f>F136</f>
        <v>3344000</v>
      </c>
      <c r="G135" s="35">
        <f>G136</f>
        <v>3798100</v>
      </c>
      <c r="H135" s="35">
        <f>H136</f>
        <v>3798100</v>
      </c>
      <c r="I135" s="157">
        <f t="shared" si="7"/>
        <v>1</v>
      </c>
    </row>
    <row r="136" spans="1:9" ht="15.75" customHeight="1">
      <c r="A136" s="27" t="s">
        <v>5</v>
      </c>
      <c r="B136" s="27"/>
      <c r="C136" s="27" t="s">
        <v>6</v>
      </c>
      <c r="D136" s="27"/>
      <c r="E136" s="28"/>
      <c r="F136" s="36">
        <f>SUM(F137)</f>
        <v>3344000</v>
      </c>
      <c r="G136" s="36">
        <f>SUM(G137)</f>
        <v>3798100</v>
      </c>
      <c r="H136" s="36">
        <f>SUM(H137)</f>
        <v>3798100</v>
      </c>
      <c r="I136" s="158">
        <f t="shared" si="7"/>
        <v>1</v>
      </c>
    </row>
    <row r="137" spans="1:9" ht="15.75" customHeight="1">
      <c r="A137" s="28"/>
      <c r="B137" s="28" t="s">
        <v>47</v>
      </c>
      <c r="C137" s="28"/>
      <c r="D137" s="28" t="s">
        <v>125</v>
      </c>
      <c r="E137" s="28"/>
      <c r="F137" s="38">
        <f>F138</f>
        <v>3344000</v>
      </c>
      <c r="G137" s="38">
        <f>G138</f>
        <v>3798100</v>
      </c>
      <c r="H137" s="38">
        <f>H138</f>
        <v>3798100</v>
      </c>
      <c r="I137" s="158">
        <f t="shared" si="7"/>
        <v>1</v>
      </c>
    </row>
    <row r="138" spans="1:9" ht="15.75" customHeight="1">
      <c r="A138" s="28"/>
      <c r="B138" s="28"/>
      <c r="C138" s="28"/>
      <c r="D138" s="28"/>
      <c r="E138" s="28" t="s">
        <v>126</v>
      </c>
      <c r="F138" s="38">
        <v>3344000</v>
      </c>
      <c r="G138" s="38">
        <v>3798100</v>
      </c>
      <c r="H138" s="38">
        <v>3798100</v>
      </c>
      <c r="I138" s="158">
        <f t="shared" si="7"/>
        <v>1</v>
      </c>
    </row>
    <row r="139" spans="1:9" ht="15.75" customHeight="1">
      <c r="A139" s="28"/>
      <c r="B139" s="28"/>
      <c r="C139" s="28"/>
      <c r="D139" s="28"/>
      <c r="E139" s="28"/>
      <c r="F139" s="38"/>
      <c r="G139" s="38"/>
      <c r="H139" s="38"/>
      <c r="I139" s="158"/>
    </row>
    <row r="140" spans="1:9" ht="15.75" customHeight="1">
      <c r="A140" s="9" t="s">
        <v>127</v>
      </c>
      <c r="B140" s="16"/>
      <c r="C140" s="16"/>
      <c r="D140" s="16"/>
      <c r="E140" s="16"/>
      <c r="F140" s="35">
        <f>F141</f>
        <v>25400000</v>
      </c>
      <c r="G140" s="35">
        <f>G141</f>
        <v>25826000</v>
      </c>
      <c r="H140" s="35">
        <f>H141</f>
        <v>25825850</v>
      </c>
      <c r="I140" s="157">
        <f t="shared" si="7"/>
        <v>0.999994191899636</v>
      </c>
    </row>
    <row r="141" spans="1:9" ht="15.75" customHeight="1">
      <c r="A141" s="27" t="s">
        <v>9</v>
      </c>
      <c r="B141" s="27"/>
      <c r="C141" s="27" t="s">
        <v>10</v>
      </c>
      <c r="D141" s="27"/>
      <c r="E141" s="27"/>
      <c r="F141" s="38">
        <f>SUM(F142:F143)</f>
        <v>25400000</v>
      </c>
      <c r="G141" s="36">
        <f>SUM(G142:G143)</f>
        <v>25826000</v>
      </c>
      <c r="H141" s="36">
        <f>SUM(H142:H143)</f>
        <v>25825850</v>
      </c>
      <c r="I141" s="158">
        <f t="shared" si="7"/>
        <v>0.999994191899636</v>
      </c>
    </row>
    <row r="142" spans="1:9" ht="15.75" customHeight="1">
      <c r="A142" s="28"/>
      <c r="B142" s="28"/>
      <c r="C142" s="28" t="s">
        <v>50</v>
      </c>
      <c r="D142" s="28" t="s">
        <v>80</v>
      </c>
      <c r="E142" s="28"/>
      <c r="F142" s="38">
        <v>20000000</v>
      </c>
      <c r="G142" s="38">
        <v>20336000</v>
      </c>
      <c r="H142" s="38">
        <v>20335319</v>
      </c>
      <c r="I142" s="158">
        <f t="shared" si="7"/>
        <v>0.999966512588513</v>
      </c>
    </row>
    <row r="143" spans="1:9" ht="15.75" customHeight="1">
      <c r="A143" s="28"/>
      <c r="B143" s="28"/>
      <c r="C143" s="28" t="s">
        <v>54</v>
      </c>
      <c r="D143" s="28" t="s">
        <v>55</v>
      </c>
      <c r="E143" s="28"/>
      <c r="F143" s="38">
        <v>5400000</v>
      </c>
      <c r="G143" s="38">
        <v>5490000</v>
      </c>
      <c r="H143" s="38">
        <v>5490531</v>
      </c>
      <c r="I143" s="158">
        <f t="shared" si="7"/>
        <v>1.0000967213114753</v>
      </c>
    </row>
    <row r="144" spans="1:9" ht="15.75" customHeight="1">
      <c r="A144" s="28"/>
      <c r="B144" s="28"/>
      <c r="C144" s="28"/>
      <c r="D144" s="28"/>
      <c r="E144" s="28"/>
      <c r="F144" s="38"/>
      <c r="G144" s="38"/>
      <c r="H144" s="38"/>
      <c r="I144" s="158"/>
    </row>
    <row r="145" spans="1:9" ht="15.75" customHeight="1">
      <c r="A145" s="9" t="s">
        <v>128</v>
      </c>
      <c r="B145" s="16"/>
      <c r="C145" s="16"/>
      <c r="D145" s="16"/>
      <c r="E145" s="16"/>
      <c r="F145" s="35">
        <f>SUM(F146)</f>
        <v>127000</v>
      </c>
      <c r="G145" s="35">
        <f>SUM(G146)</f>
        <v>127000</v>
      </c>
      <c r="H145" s="35">
        <f>SUM(H146)</f>
        <v>82290</v>
      </c>
      <c r="I145" s="157">
        <f t="shared" si="7"/>
        <v>0.6479527559055118</v>
      </c>
    </row>
    <row r="146" spans="1:9" ht="15.75" customHeight="1">
      <c r="A146" s="27" t="s">
        <v>9</v>
      </c>
      <c r="B146" s="27"/>
      <c r="C146" s="27" t="s">
        <v>10</v>
      </c>
      <c r="D146" s="27"/>
      <c r="E146" s="27"/>
      <c r="F146" s="38">
        <f>SUM(F147:F148)</f>
        <v>127000</v>
      </c>
      <c r="G146" s="38">
        <f>SUM(G147:G148)</f>
        <v>127000</v>
      </c>
      <c r="H146" s="38">
        <f>SUM(H147:H148)</f>
        <v>82290</v>
      </c>
      <c r="I146" s="158">
        <f t="shared" si="7"/>
        <v>0.6479527559055118</v>
      </c>
    </row>
    <row r="147" spans="1:9" ht="15.75" customHeight="1">
      <c r="A147" s="28"/>
      <c r="B147" s="28"/>
      <c r="C147" s="28" t="s">
        <v>50</v>
      </c>
      <c r="D147" s="28" t="s">
        <v>80</v>
      </c>
      <c r="E147" s="28"/>
      <c r="F147" s="38">
        <v>100000</v>
      </c>
      <c r="G147" s="38">
        <v>100000</v>
      </c>
      <c r="H147" s="38">
        <v>64796</v>
      </c>
      <c r="I147" s="158">
        <f t="shared" si="7"/>
        <v>0.64796</v>
      </c>
    </row>
    <row r="148" spans="1:9" ht="15.75" customHeight="1">
      <c r="A148" s="28"/>
      <c r="B148" s="28"/>
      <c r="C148" s="28" t="s">
        <v>54</v>
      </c>
      <c r="D148" s="28" t="s">
        <v>55</v>
      </c>
      <c r="E148" s="28"/>
      <c r="F148" s="38">
        <v>27000</v>
      </c>
      <c r="G148" s="38">
        <v>27000</v>
      </c>
      <c r="H148" s="38">
        <v>17494</v>
      </c>
      <c r="I148" s="158">
        <f t="shared" si="7"/>
        <v>0.6479259259259259</v>
      </c>
    </row>
    <row r="149" spans="1:9" ht="15.75" customHeight="1">
      <c r="A149" s="28"/>
      <c r="B149" s="28"/>
      <c r="C149" s="28"/>
      <c r="D149" s="28"/>
      <c r="E149" s="28"/>
      <c r="F149" s="38"/>
      <c r="G149" s="38"/>
      <c r="H149" s="38"/>
      <c r="I149" s="158"/>
    </row>
    <row r="150" spans="1:9" ht="15.75" customHeight="1">
      <c r="A150" s="9" t="s">
        <v>129</v>
      </c>
      <c r="B150" s="16"/>
      <c r="C150" s="16"/>
      <c r="D150" s="16"/>
      <c r="E150" s="16"/>
      <c r="F150" s="35">
        <f>F151</f>
        <v>127000</v>
      </c>
      <c r="G150" s="35">
        <f>G151+G154</f>
        <v>500694</v>
      </c>
      <c r="H150" s="35">
        <f>H151+H154</f>
        <v>385794</v>
      </c>
      <c r="I150" s="157">
        <f t="shared" si="7"/>
        <v>0.7705185202938322</v>
      </c>
    </row>
    <row r="151" spans="1:9" ht="15.75" customHeight="1">
      <c r="A151" s="27" t="s">
        <v>9</v>
      </c>
      <c r="B151" s="27"/>
      <c r="C151" s="27" t="s">
        <v>10</v>
      </c>
      <c r="D151" s="27"/>
      <c r="E151" s="27"/>
      <c r="F151" s="36">
        <f>SUM(F152:F153)</f>
        <v>127000</v>
      </c>
      <c r="G151" s="36">
        <f>SUM(G152:G153)</f>
        <v>127000</v>
      </c>
      <c r="H151" s="36">
        <f>SUM(H152:H153)</f>
        <v>12100</v>
      </c>
      <c r="I151" s="158">
        <f t="shared" si="7"/>
        <v>0.09527559055118111</v>
      </c>
    </row>
    <row r="152" spans="1:9" ht="15.75" customHeight="1">
      <c r="A152" s="28"/>
      <c r="B152" s="28"/>
      <c r="C152" s="28" t="s">
        <v>50</v>
      </c>
      <c r="D152" s="28" t="s">
        <v>130</v>
      </c>
      <c r="E152" s="28"/>
      <c r="F152" s="38">
        <v>100000</v>
      </c>
      <c r="G152" s="38">
        <v>100000</v>
      </c>
      <c r="H152" s="38">
        <v>9527</v>
      </c>
      <c r="I152" s="158">
        <f t="shared" si="7"/>
        <v>0.09527</v>
      </c>
    </row>
    <row r="153" spans="1:9" ht="15.75" customHeight="1">
      <c r="A153" s="28"/>
      <c r="B153" s="28"/>
      <c r="C153" s="28" t="s">
        <v>54</v>
      </c>
      <c r="D153" s="28" t="s">
        <v>55</v>
      </c>
      <c r="E153" s="28"/>
      <c r="F153" s="38">
        <v>27000</v>
      </c>
      <c r="G153" s="38">
        <v>27000</v>
      </c>
      <c r="H153" s="38">
        <v>2573</v>
      </c>
      <c r="I153" s="158">
        <f t="shared" si="7"/>
        <v>0.0952962962962963</v>
      </c>
    </row>
    <row r="154" spans="1:9" ht="15.75" customHeight="1">
      <c r="A154" s="27" t="s">
        <v>11</v>
      </c>
      <c r="B154" s="27"/>
      <c r="C154" s="27" t="s">
        <v>436</v>
      </c>
      <c r="D154" s="27" t="s">
        <v>437</v>
      </c>
      <c r="E154" s="27"/>
      <c r="F154" s="38">
        <v>0</v>
      </c>
      <c r="G154" s="36">
        <f>G155+G156</f>
        <v>373694</v>
      </c>
      <c r="H154" s="36">
        <f>H155+H156</f>
        <v>373694</v>
      </c>
      <c r="I154" s="158">
        <f t="shared" si="7"/>
        <v>1</v>
      </c>
    </row>
    <row r="155" spans="1:9" ht="15.75" customHeight="1">
      <c r="A155" s="28"/>
      <c r="B155" s="28"/>
      <c r="C155" s="28"/>
      <c r="D155" s="28" t="s">
        <v>491</v>
      </c>
      <c r="E155" s="28"/>
      <c r="F155" s="38"/>
      <c r="G155" s="38">
        <v>292194</v>
      </c>
      <c r="H155" s="38">
        <v>292194</v>
      </c>
      <c r="I155" s="158">
        <f t="shared" si="7"/>
        <v>1</v>
      </c>
    </row>
    <row r="156" spans="1:9" ht="15.75" customHeight="1">
      <c r="A156" s="28"/>
      <c r="B156" s="28"/>
      <c r="C156" s="28"/>
      <c r="D156" s="28" t="s">
        <v>492</v>
      </c>
      <c r="E156" s="28"/>
      <c r="F156" s="38"/>
      <c r="G156" s="38">
        <v>81500</v>
      </c>
      <c r="H156" s="38">
        <v>81500</v>
      </c>
      <c r="I156" s="158">
        <f aca="true" t="shared" si="11" ref="I156:I182">H156/G156</f>
        <v>1</v>
      </c>
    </row>
    <row r="157" spans="1:9" ht="15.75" customHeight="1">
      <c r="A157" s="28"/>
      <c r="B157" s="28"/>
      <c r="C157" s="28"/>
      <c r="D157" s="28"/>
      <c r="E157" s="28"/>
      <c r="F157" s="38"/>
      <c r="G157" s="38"/>
      <c r="H157" s="38"/>
      <c r="I157" s="158"/>
    </row>
    <row r="158" spans="1:9" ht="15.75" customHeight="1">
      <c r="A158" s="9" t="s">
        <v>131</v>
      </c>
      <c r="B158" s="16"/>
      <c r="C158" s="16"/>
      <c r="D158" s="16"/>
      <c r="E158" s="16"/>
      <c r="F158" s="35">
        <f aca="true" t="shared" si="12" ref="F158:H159">SUM(F159)</f>
        <v>843000</v>
      </c>
      <c r="G158" s="35">
        <f t="shared" si="12"/>
        <v>843000</v>
      </c>
      <c r="H158" s="35">
        <f t="shared" si="12"/>
        <v>892980</v>
      </c>
      <c r="I158" s="157">
        <f t="shared" si="11"/>
        <v>1.059288256227758</v>
      </c>
    </row>
    <row r="159" spans="1:9" ht="15.75" customHeight="1">
      <c r="A159" s="27" t="s">
        <v>5</v>
      </c>
      <c r="B159" s="27"/>
      <c r="C159" s="27" t="s">
        <v>6</v>
      </c>
      <c r="D159" s="27"/>
      <c r="E159" s="28"/>
      <c r="F159" s="38">
        <f t="shared" si="12"/>
        <v>843000</v>
      </c>
      <c r="G159" s="36">
        <f t="shared" si="12"/>
        <v>843000</v>
      </c>
      <c r="H159" s="36">
        <f t="shared" si="12"/>
        <v>892980</v>
      </c>
      <c r="I159" s="158">
        <f t="shared" si="11"/>
        <v>1.059288256227758</v>
      </c>
    </row>
    <row r="160" spans="1:9" ht="15.75" customHeight="1">
      <c r="A160" s="28"/>
      <c r="B160" s="28" t="s">
        <v>47</v>
      </c>
      <c r="C160" s="28"/>
      <c r="D160" s="28" t="s">
        <v>48</v>
      </c>
      <c r="E160" s="28"/>
      <c r="F160" s="37">
        <v>843000</v>
      </c>
      <c r="G160" s="37">
        <v>843000</v>
      </c>
      <c r="H160" s="37">
        <v>892980</v>
      </c>
      <c r="I160" s="158">
        <f t="shared" si="11"/>
        <v>1.059288256227758</v>
      </c>
    </row>
    <row r="161" spans="1:9" ht="15.75" customHeight="1">
      <c r="A161" s="28"/>
      <c r="B161" s="28"/>
      <c r="C161" s="28"/>
      <c r="D161" s="28"/>
      <c r="E161" s="28"/>
      <c r="F161" s="38"/>
      <c r="G161" s="38"/>
      <c r="H161" s="38"/>
      <c r="I161" s="158"/>
    </row>
    <row r="162" spans="1:9" ht="15.75" customHeight="1">
      <c r="A162" s="9" t="s">
        <v>132</v>
      </c>
      <c r="B162" s="16"/>
      <c r="C162" s="16"/>
      <c r="D162" s="16"/>
      <c r="E162" s="43"/>
      <c r="F162" s="35">
        <f>F163</f>
        <v>5004000</v>
      </c>
      <c r="G162" s="35">
        <f>G163</f>
        <v>5004000</v>
      </c>
      <c r="H162" s="35">
        <f>H163</f>
        <v>5025120</v>
      </c>
      <c r="I162" s="157">
        <f t="shared" si="11"/>
        <v>1.004220623501199</v>
      </c>
    </row>
    <row r="163" spans="1:9" ht="15.75" customHeight="1">
      <c r="A163" s="27" t="s">
        <v>9</v>
      </c>
      <c r="B163" s="27"/>
      <c r="C163" s="27" t="s">
        <v>10</v>
      </c>
      <c r="D163" s="27"/>
      <c r="E163" s="27"/>
      <c r="F163" s="38">
        <f>SUM(F164:F165)</f>
        <v>5004000</v>
      </c>
      <c r="G163" s="36">
        <f>SUM(G164:G165)</f>
        <v>5004000</v>
      </c>
      <c r="H163" s="36">
        <f>SUM(H164:H165)</f>
        <v>5025120</v>
      </c>
      <c r="I163" s="158">
        <f t="shared" si="11"/>
        <v>1.004220623501199</v>
      </c>
    </row>
    <row r="164" spans="1:9" ht="15.75" customHeight="1">
      <c r="A164" s="28"/>
      <c r="B164" s="28"/>
      <c r="C164" s="28" t="s">
        <v>133</v>
      </c>
      <c r="D164" s="28" t="s">
        <v>134</v>
      </c>
      <c r="E164" s="28"/>
      <c r="F164" s="38">
        <v>3940000</v>
      </c>
      <c r="G164" s="38">
        <v>3940000</v>
      </c>
      <c r="H164" s="38">
        <v>3956786</v>
      </c>
      <c r="I164" s="158">
        <f t="shared" si="11"/>
        <v>1.0042604060913705</v>
      </c>
    </row>
    <row r="165" spans="1:9" ht="15.75" customHeight="1">
      <c r="A165" s="28"/>
      <c r="B165" s="28"/>
      <c r="C165" s="28" t="s">
        <v>54</v>
      </c>
      <c r="D165" s="28" t="s">
        <v>55</v>
      </c>
      <c r="E165" s="28"/>
      <c r="F165" s="38">
        <v>1064000</v>
      </c>
      <c r="G165" s="38">
        <v>1064000</v>
      </c>
      <c r="H165" s="38">
        <v>1068334</v>
      </c>
      <c r="I165" s="158">
        <f t="shared" si="11"/>
        <v>1.0040733082706768</v>
      </c>
    </row>
    <row r="166" spans="1:9" ht="15.75" customHeight="1">
      <c r="A166" s="28"/>
      <c r="B166" s="28"/>
      <c r="C166" s="28"/>
      <c r="D166" s="28"/>
      <c r="E166" s="28"/>
      <c r="F166" s="38"/>
      <c r="G166" s="38"/>
      <c r="H166" s="38"/>
      <c r="I166" s="158"/>
    </row>
    <row r="167" spans="1:9" ht="15.75" customHeight="1">
      <c r="A167" s="34" t="s">
        <v>538</v>
      </c>
      <c r="B167" s="34"/>
      <c r="C167" s="34"/>
      <c r="D167" s="34"/>
      <c r="E167" s="34"/>
      <c r="F167" s="35">
        <f aca="true" t="shared" si="13" ref="F167:H168">SUM(F168)</f>
        <v>0</v>
      </c>
      <c r="G167" s="35">
        <f t="shared" si="13"/>
        <v>20000000</v>
      </c>
      <c r="H167" s="35">
        <f t="shared" si="13"/>
        <v>20000000</v>
      </c>
      <c r="I167" s="157">
        <f t="shared" si="11"/>
        <v>1</v>
      </c>
    </row>
    <row r="168" spans="1:9" ht="15.75" customHeight="1">
      <c r="A168" s="27" t="s">
        <v>21</v>
      </c>
      <c r="B168" s="27"/>
      <c r="C168" s="27" t="s">
        <v>20</v>
      </c>
      <c r="D168" s="27"/>
      <c r="E168" s="27"/>
      <c r="F168" s="38">
        <f t="shared" si="13"/>
        <v>0</v>
      </c>
      <c r="G168" s="36">
        <f t="shared" si="13"/>
        <v>20000000</v>
      </c>
      <c r="H168" s="36">
        <f t="shared" si="13"/>
        <v>20000000</v>
      </c>
      <c r="I168" s="158">
        <f t="shared" si="11"/>
        <v>1</v>
      </c>
    </row>
    <row r="169" spans="1:9" ht="15.75" customHeight="1">
      <c r="A169" s="28"/>
      <c r="B169" s="28" t="s">
        <v>103</v>
      </c>
      <c r="C169" s="28"/>
      <c r="D169" s="28" t="s">
        <v>104</v>
      </c>
      <c r="E169" s="28"/>
      <c r="F169" s="38"/>
      <c r="G169" s="38">
        <f>G170</f>
        <v>20000000</v>
      </c>
      <c r="H169" s="38">
        <f>H170</f>
        <v>20000000</v>
      </c>
      <c r="I169" s="158">
        <f t="shared" si="11"/>
        <v>1</v>
      </c>
    </row>
    <row r="170" spans="1:9" ht="15.75" customHeight="1">
      <c r="A170" s="28"/>
      <c r="B170" s="28"/>
      <c r="C170" s="28" t="s">
        <v>107</v>
      </c>
      <c r="D170" s="28"/>
      <c r="E170" s="41" t="s">
        <v>108</v>
      </c>
      <c r="F170" s="38">
        <v>0</v>
      </c>
      <c r="G170" s="139">
        <v>20000000</v>
      </c>
      <c r="H170" s="38">
        <v>20000000</v>
      </c>
      <c r="I170" s="158">
        <f t="shared" si="11"/>
        <v>1</v>
      </c>
    </row>
    <row r="171" spans="1:9" ht="15.75" customHeight="1">
      <c r="A171" s="28"/>
      <c r="B171" s="28"/>
      <c r="C171" s="28"/>
      <c r="D171" s="28"/>
      <c r="E171" s="41"/>
      <c r="F171" s="38"/>
      <c r="G171" s="139"/>
      <c r="H171" s="38"/>
      <c r="I171" s="158"/>
    </row>
    <row r="172" spans="1:9" ht="15.75" customHeight="1">
      <c r="A172" s="34"/>
      <c r="B172" s="34"/>
      <c r="C172" s="34" t="s">
        <v>135</v>
      </c>
      <c r="D172" s="34"/>
      <c r="E172" s="34"/>
      <c r="F172" s="35">
        <f>F11+F30+F72+F81+F95+F106+F119+F125+F131+F135+F140+F145+F150+F158+F162+F102+F114+F47+F52+F67+F91</f>
        <v>547991000</v>
      </c>
      <c r="G172" s="35">
        <f>G11+G30+G72+G81+G95+G106+G119+G125+G131+G135+G140+G145+G150+G158+G162+G102+G114+G47+G52+G67+G91+G167</f>
        <v>646053710</v>
      </c>
      <c r="H172" s="35">
        <f>H11+H30+H72+H81+H95+H106+H119+H125+H131+H135+H140+H145+H150+H158+H162+H102+H114+H47+H52+H67+H91+H167</f>
        <v>630514671</v>
      </c>
      <c r="I172" s="157">
        <f t="shared" si="11"/>
        <v>0.9759477598232507</v>
      </c>
    </row>
    <row r="173" spans="1:9" ht="15.75" customHeight="1">
      <c r="A173" s="28"/>
      <c r="B173" s="28"/>
      <c r="C173" s="27"/>
      <c r="D173" s="28"/>
      <c r="E173" s="28"/>
      <c r="F173" s="36"/>
      <c r="G173" s="36"/>
      <c r="H173" s="36"/>
      <c r="I173" s="158"/>
    </row>
    <row r="174" spans="1:9" ht="15.75" customHeight="1">
      <c r="A174" s="27" t="s">
        <v>5</v>
      </c>
      <c r="B174" s="27"/>
      <c r="C174" s="27" t="s">
        <v>6</v>
      </c>
      <c r="D174" s="27"/>
      <c r="E174" s="28"/>
      <c r="F174" s="38">
        <f>F12+F82+F132+F159+F103+F136</f>
        <v>131669000</v>
      </c>
      <c r="G174" s="38">
        <f>G12+G82+G132+G159+G103+G136+G107</f>
        <v>146874352</v>
      </c>
      <c r="H174" s="38">
        <f>H12+H82+H132+H159+H103+H136+H107</f>
        <v>145033557</v>
      </c>
      <c r="I174" s="158">
        <f t="shared" si="11"/>
        <v>0.9874668723644819</v>
      </c>
    </row>
    <row r="175" spans="1:9" ht="15.75" customHeight="1">
      <c r="A175" s="27" t="s">
        <v>14</v>
      </c>
      <c r="B175" s="27"/>
      <c r="C175" s="27" t="s">
        <v>15</v>
      </c>
      <c r="D175" s="27"/>
      <c r="E175" s="27"/>
      <c r="F175" s="38">
        <v>0</v>
      </c>
      <c r="G175" s="38">
        <v>0</v>
      </c>
      <c r="H175" s="38">
        <v>0</v>
      </c>
      <c r="I175" s="158"/>
    </row>
    <row r="176" spans="1:9" ht="15.75" customHeight="1">
      <c r="A176" s="27" t="s">
        <v>7</v>
      </c>
      <c r="B176" s="27"/>
      <c r="C176" s="27" t="s">
        <v>8</v>
      </c>
      <c r="D176" s="27"/>
      <c r="E176" s="27"/>
      <c r="F176" s="38">
        <f>F31</f>
        <v>101700000</v>
      </c>
      <c r="G176" s="38">
        <f>G31+G48+G53</f>
        <v>125817000</v>
      </c>
      <c r="H176" s="38">
        <f>H31+H48+H53</f>
        <v>119204880</v>
      </c>
      <c r="I176" s="158">
        <f t="shared" si="11"/>
        <v>0.9474465294832972</v>
      </c>
    </row>
    <row r="177" spans="1:9" ht="15.75" customHeight="1">
      <c r="A177" s="27" t="s">
        <v>9</v>
      </c>
      <c r="B177" s="27"/>
      <c r="C177" s="27" t="s">
        <v>10</v>
      </c>
      <c r="D177" s="27"/>
      <c r="E177" s="27"/>
      <c r="F177" s="38">
        <f>F17+F73+F110+F120+F126+F141+F146+F151+F163+F115+F68</f>
        <v>122672000</v>
      </c>
      <c r="G177" s="147">
        <f>G17+G73+G110+G120+G126+G141+G146+G151+G163+G115+G68</f>
        <v>146219558</v>
      </c>
      <c r="H177" s="147">
        <f>H17+H73+H110+H120+H126+H141+H146+H151+H163+H115+H68</f>
        <v>139195210</v>
      </c>
      <c r="I177" s="158">
        <f t="shared" si="11"/>
        <v>0.9519602705952647</v>
      </c>
    </row>
    <row r="178" spans="1:9" ht="15.75" customHeight="1">
      <c r="A178" s="27" t="s">
        <v>16</v>
      </c>
      <c r="B178" s="27"/>
      <c r="C178" s="27" t="s">
        <v>17</v>
      </c>
      <c r="D178" s="27"/>
      <c r="E178" s="27"/>
      <c r="F178" s="38">
        <f>F24</f>
        <v>600000</v>
      </c>
      <c r="G178" s="38">
        <f>G24+G128</f>
        <v>650744</v>
      </c>
      <c r="H178" s="38">
        <f>H24+H128</f>
        <v>650676</v>
      </c>
      <c r="I178" s="158">
        <f t="shared" si="11"/>
        <v>0.9998955042228588</v>
      </c>
    </row>
    <row r="179" spans="1:9" ht="15.75" customHeight="1">
      <c r="A179" s="27" t="s">
        <v>11</v>
      </c>
      <c r="B179" s="27"/>
      <c r="C179" s="27" t="s">
        <v>12</v>
      </c>
      <c r="D179" s="27"/>
      <c r="E179" s="27"/>
      <c r="F179" s="38">
        <f>F27</f>
        <v>350000</v>
      </c>
      <c r="G179" s="38">
        <f>G27+G123+G154</f>
        <v>1203694</v>
      </c>
      <c r="H179" s="38">
        <f>H27+H123+H154</f>
        <v>1141986</v>
      </c>
      <c r="I179" s="158">
        <f t="shared" si="11"/>
        <v>0.9487344790287232</v>
      </c>
    </row>
    <row r="180" spans="1:9" ht="15.75" customHeight="1">
      <c r="A180" s="27" t="s">
        <v>18</v>
      </c>
      <c r="B180" s="27"/>
      <c r="C180" s="27" t="s">
        <v>19</v>
      </c>
      <c r="D180" s="27"/>
      <c r="E180" s="27"/>
      <c r="F180" s="38">
        <f>F123</f>
        <v>0</v>
      </c>
      <c r="G180" s="38">
        <v>0</v>
      </c>
      <c r="H180" s="38">
        <v>0</v>
      </c>
      <c r="I180" s="158"/>
    </row>
    <row r="181" spans="1:9" ht="15.75" customHeight="1">
      <c r="A181" s="27" t="s">
        <v>21</v>
      </c>
      <c r="B181" s="27"/>
      <c r="C181" s="27" t="s">
        <v>20</v>
      </c>
      <c r="D181" s="27"/>
      <c r="E181" s="27"/>
      <c r="F181" s="38">
        <f>F95</f>
        <v>191000000</v>
      </c>
      <c r="G181" s="38">
        <f>G96+G92+G168</f>
        <v>225288362</v>
      </c>
      <c r="H181" s="38">
        <f>H96+H92+H168</f>
        <v>225288362</v>
      </c>
      <c r="I181" s="158">
        <f t="shared" si="11"/>
        <v>1</v>
      </c>
    </row>
    <row r="182" spans="1:9" ht="15.75" customHeight="1">
      <c r="A182" s="28"/>
      <c r="B182" s="28"/>
      <c r="C182" s="27" t="s">
        <v>135</v>
      </c>
      <c r="D182" s="28"/>
      <c r="E182" s="28"/>
      <c r="F182" s="36">
        <f>SUM(F174:F181)</f>
        <v>547991000</v>
      </c>
      <c r="G182" s="36">
        <f>SUM(G174:G181)</f>
        <v>646053710</v>
      </c>
      <c r="H182" s="36">
        <f>SUM(H174:H181)</f>
        <v>630514671</v>
      </c>
      <c r="I182" s="158">
        <f t="shared" si="11"/>
        <v>0.9759477598232507</v>
      </c>
    </row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</sheetData>
  <sheetProtection selectLockedCells="1" selectUnlockedCells="1"/>
  <mergeCells count="10">
    <mergeCell ref="H9:H10"/>
    <mergeCell ref="I9:I10"/>
    <mergeCell ref="G9:G10"/>
    <mergeCell ref="A1:F1"/>
    <mergeCell ref="A4:F4"/>
    <mergeCell ref="A5:F5"/>
    <mergeCell ref="A6:F6"/>
    <mergeCell ref="A9:E10"/>
    <mergeCell ref="F9:F10"/>
    <mergeCell ref="A2:F2"/>
  </mergeCells>
  <printOptions headings="1"/>
  <pageMargins left="0.25" right="0.25" top="0.75" bottom="0.75" header="0.3" footer="0.3"/>
  <pageSetup horizontalDpi="300" verticalDpi="300" orientation="portrait" paperSize="9" scale="78" r:id="rId1"/>
  <rowBreaks count="3" manualBreakCount="3">
    <brk id="60" max="8" man="1"/>
    <brk id="100" max="8" man="1"/>
    <brk id="1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I97" sqref="I97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5.8515625" style="1" customWidth="1"/>
    <col min="4" max="4" width="3.57421875" style="1" customWidth="1"/>
    <col min="5" max="5" width="45.28125" style="1" customWidth="1"/>
    <col min="6" max="6" width="10.28125" style="1" customWidth="1"/>
    <col min="7" max="7" width="13.28125" style="1" customWidth="1"/>
    <col min="8" max="8" width="13.00390625" style="1" customWidth="1"/>
    <col min="9" max="9" width="12.421875" style="1" customWidth="1"/>
    <col min="10" max="10" width="6.8515625" style="1" customWidth="1"/>
    <col min="11" max="16384" width="9.140625" style="1" customWidth="1"/>
  </cols>
  <sheetData>
    <row r="1" spans="1:8" ht="15.75">
      <c r="A1" s="222" t="s">
        <v>541</v>
      </c>
      <c r="B1" s="222"/>
      <c r="C1" s="222"/>
      <c r="D1" s="222"/>
      <c r="E1" s="222"/>
      <c r="F1" s="222"/>
      <c r="G1" s="222"/>
      <c r="H1" s="23"/>
    </row>
    <row r="2" spans="1:8" ht="15.75" customHeight="1">
      <c r="A2" s="222"/>
      <c r="B2" s="222"/>
      <c r="C2" s="222"/>
      <c r="D2" s="222"/>
      <c r="E2" s="222"/>
      <c r="F2" s="222"/>
      <c r="G2" s="222"/>
      <c r="H2" s="23"/>
    </row>
    <row r="3" spans="1:8" ht="15.75" customHeight="1">
      <c r="A3" s="23"/>
      <c r="B3" s="23"/>
      <c r="C3" s="23"/>
      <c r="D3" s="23"/>
      <c r="E3" s="136"/>
      <c r="F3" s="136"/>
      <c r="G3" s="136"/>
      <c r="H3" s="23"/>
    </row>
    <row r="4" spans="1:8" ht="15.75" customHeight="1">
      <c r="A4" s="223" t="s">
        <v>0</v>
      </c>
      <c r="B4" s="223"/>
      <c r="C4" s="223"/>
      <c r="D4" s="223"/>
      <c r="E4" s="223"/>
      <c r="F4" s="223"/>
      <c r="G4" s="223"/>
      <c r="H4" s="23"/>
    </row>
    <row r="5" spans="1:8" ht="15.75" customHeight="1">
      <c r="A5" s="223" t="s">
        <v>43</v>
      </c>
      <c r="B5" s="223"/>
      <c r="C5" s="223"/>
      <c r="D5" s="223"/>
      <c r="E5" s="223"/>
      <c r="F5" s="223"/>
      <c r="G5" s="223"/>
      <c r="H5" s="23"/>
    </row>
    <row r="6" spans="1:8" ht="15.75" customHeight="1">
      <c r="A6" s="223" t="s">
        <v>136</v>
      </c>
      <c r="B6" s="223"/>
      <c r="C6" s="223"/>
      <c r="D6" s="223"/>
      <c r="E6" s="223"/>
      <c r="F6" s="223"/>
      <c r="G6" s="223"/>
      <c r="H6" s="23"/>
    </row>
    <row r="7" spans="1:9" ht="15.75" customHeight="1">
      <c r="A7" s="23"/>
      <c r="B7" s="23"/>
      <c r="C7" s="23"/>
      <c r="D7" s="23"/>
      <c r="E7" s="24"/>
      <c r="F7" s="24"/>
      <c r="G7" s="24"/>
      <c r="H7" s="23"/>
      <c r="I7" s="1" t="s">
        <v>415</v>
      </c>
    </row>
    <row r="8" spans="1:10" ht="15.75" customHeight="1">
      <c r="A8" s="228" t="s">
        <v>137</v>
      </c>
      <c r="B8" s="228"/>
      <c r="C8" s="228"/>
      <c r="D8" s="228"/>
      <c r="E8" s="228"/>
      <c r="F8" s="228"/>
      <c r="G8" s="225" t="s">
        <v>3</v>
      </c>
      <c r="H8" s="225" t="s">
        <v>416</v>
      </c>
      <c r="I8" s="225" t="s">
        <v>525</v>
      </c>
      <c r="J8" s="225" t="s">
        <v>526</v>
      </c>
    </row>
    <row r="9" spans="1:10" ht="15.75" customHeight="1">
      <c r="A9" s="228"/>
      <c r="B9" s="228"/>
      <c r="C9" s="228"/>
      <c r="D9" s="228"/>
      <c r="E9" s="228"/>
      <c r="F9" s="228"/>
      <c r="G9" s="226"/>
      <c r="H9" s="226"/>
      <c r="I9" s="226"/>
      <c r="J9" s="226"/>
    </row>
    <row r="10" spans="1:10" ht="15.75" customHeight="1">
      <c r="A10" s="228"/>
      <c r="B10" s="228"/>
      <c r="C10" s="228"/>
      <c r="D10" s="228"/>
      <c r="E10" s="228"/>
      <c r="F10" s="228"/>
      <c r="G10" s="227"/>
      <c r="H10" s="227"/>
      <c r="I10" s="227"/>
      <c r="J10" s="227"/>
    </row>
    <row r="11" spans="1:10" ht="15.75" customHeight="1">
      <c r="A11" s="34" t="s">
        <v>5</v>
      </c>
      <c r="B11" s="34"/>
      <c r="C11" s="34" t="s">
        <v>6</v>
      </c>
      <c r="D11" s="34"/>
      <c r="E11" s="34"/>
      <c r="F11" s="25"/>
      <c r="G11" s="26">
        <f>SUM(G13:G38)</f>
        <v>131669000</v>
      </c>
      <c r="H11" s="26">
        <f>SUM(H13:H42)</f>
        <v>146874352</v>
      </c>
      <c r="I11" s="26">
        <f>SUM(I13:I42)</f>
        <v>145033557</v>
      </c>
      <c r="J11" s="155">
        <f>I11/H11</f>
        <v>0.9874668723644819</v>
      </c>
    </row>
    <row r="12" spans="1:10" ht="15.75" customHeight="1">
      <c r="A12" s="28"/>
      <c r="B12" s="27" t="s">
        <v>90</v>
      </c>
      <c r="C12" s="27"/>
      <c r="D12" s="27" t="s">
        <v>91</v>
      </c>
      <c r="E12" s="27"/>
      <c r="F12" s="28"/>
      <c r="G12" s="36">
        <f>SUM(G13:G24)</f>
        <v>116482000</v>
      </c>
      <c r="H12" s="36">
        <f>SUM(H13:H25)</f>
        <v>129321480</v>
      </c>
      <c r="I12" s="36">
        <f>SUM(I13:I25)</f>
        <v>129321480</v>
      </c>
      <c r="J12" s="156">
        <f>I12/H12</f>
        <v>1</v>
      </c>
    </row>
    <row r="13" spans="1:10" ht="15.75" customHeight="1">
      <c r="A13" s="27"/>
      <c r="B13" s="27"/>
      <c r="C13" s="28" t="s">
        <v>92</v>
      </c>
      <c r="D13" s="28" t="s">
        <v>93</v>
      </c>
      <c r="E13" s="28"/>
      <c r="F13" s="28"/>
      <c r="G13" s="38">
        <v>65875000</v>
      </c>
      <c r="H13" s="38">
        <v>65874543</v>
      </c>
      <c r="I13" s="38">
        <v>65874543</v>
      </c>
      <c r="J13" s="156">
        <f>I13/H13</f>
        <v>1</v>
      </c>
    </row>
    <row r="14" spans="1:10" ht="15.75" customHeight="1">
      <c r="A14" s="27"/>
      <c r="B14" s="27"/>
      <c r="C14" s="28"/>
      <c r="D14" s="28"/>
      <c r="E14" s="28" t="s">
        <v>138</v>
      </c>
      <c r="F14" s="28">
        <v>5247190</v>
      </c>
      <c r="G14" s="38"/>
      <c r="H14" s="38"/>
      <c r="I14" s="38"/>
      <c r="J14" s="156"/>
    </row>
    <row r="15" spans="1:10" ht="15.75" customHeight="1">
      <c r="A15" s="27"/>
      <c r="B15" s="27"/>
      <c r="C15" s="28"/>
      <c r="D15" s="28"/>
      <c r="E15" s="28" t="s">
        <v>139</v>
      </c>
      <c r="F15" s="28">
        <v>14688000</v>
      </c>
      <c r="G15" s="38"/>
      <c r="H15" s="38"/>
      <c r="I15" s="38"/>
      <c r="J15" s="156"/>
    </row>
    <row r="16" spans="1:10" ht="15.75" customHeight="1">
      <c r="A16" s="27"/>
      <c r="B16" s="27"/>
      <c r="C16" s="28"/>
      <c r="D16" s="28"/>
      <c r="E16" s="28" t="s">
        <v>140</v>
      </c>
      <c r="F16" s="28">
        <v>812130</v>
      </c>
      <c r="G16" s="38"/>
      <c r="H16" s="38"/>
      <c r="I16" s="38"/>
      <c r="J16" s="156"/>
    </row>
    <row r="17" spans="1:10" ht="15.75" customHeight="1">
      <c r="A17" s="27"/>
      <c r="B17" s="27"/>
      <c r="C17" s="28"/>
      <c r="D17" s="28"/>
      <c r="E17" s="28" t="s">
        <v>141</v>
      </c>
      <c r="F17" s="28">
        <v>8535200</v>
      </c>
      <c r="G17" s="38"/>
      <c r="H17" s="38"/>
      <c r="I17" s="38"/>
      <c r="J17" s="156"/>
    </row>
    <row r="18" spans="1:10" ht="15.75" customHeight="1">
      <c r="A18" s="27"/>
      <c r="B18" s="27"/>
      <c r="C18" s="28"/>
      <c r="D18" s="28"/>
      <c r="E18" s="28" t="s">
        <v>142</v>
      </c>
      <c r="F18" s="28">
        <v>3274299</v>
      </c>
      <c r="G18" s="38"/>
      <c r="H18" s="38"/>
      <c r="I18" s="38"/>
      <c r="J18" s="156"/>
    </row>
    <row r="19" spans="1:10" ht="15.75" customHeight="1">
      <c r="A19" s="27"/>
      <c r="B19" s="27"/>
      <c r="C19" s="28"/>
      <c r="D19" s="28"/>
      <c r="E19" s="28" t="s">
        <v>143</v>
      </c>
      <c r="F19" s="28">
        <v>33157450</v>
      </c>
      <c r="G19" s="38"/>
      <c r="H19" s="38"/>
      <c r="I19" s="38"/>
      <c r="J19" s="156"/>
    </row>
    <row r="20" spans="1:10" ht="15.75" customHeight="1">
      <c r="A20" s="27"/>
      <c r="B20" s="27"/>
      <c r="C20" s="28"/>
      <c r="D20" s="28"/>
      <c r="E20" s="28" t="s">
        <v>144</v>
      </c>
      <c r="F20" s="28">
        <v>160274</v>
      </c>
      <c r="G20" s="38"/>
      <c r="H20" s="38"/>
      <c r="I20" s="38"/>
      <c r="J20" s="156"/>
    </row>
    <row r="21" spans="1:10" ht="15.75" customHeight="1">
      <c r="A21" s="28"/>
      <c r="B21" s="28"/>
      <c r="C21" s="28" t="s">
        <v>94</v>
      </c>
      <c r="D21" s="28" t="s">
        <v>145</v>
      </c>
      <c r="E21" s="28"/>
      <c r="F21" s="28"/>
      <c r="G21" s="38">
        <v>26218000</v>
      </c>
      <c r="H21" s="38">
        <v>26599300</v>
      </c>
      <c r="I21" s="38">
        <v>26599300</v>
      </c>
      <c r="J21" s="156">
        <f>I21/H21</f>
        <v>1</v>
      </c>
    </row>
    <row r="22" spans="1:10" ht="15.75" customHeight="1">
      <c r="A22" s="28"/>
      <c r="B22" s="28"/>
      <c r="C22" s="28" t="s">
        <v>96</v>
      </c>
      <c r="D22" s="28" t="s">
        <v>146</v>
      </c>
      <c r="E22" s="28"/>
      <c r="F22" s="28"/>
      <c r="G22" s="38">
        <v>23042000</v>
      </c>
      <c r="H22" s="38">
        <v>24984761</v>
      </c>
      <c r="I22" s="38">
        <v>24984761</v>
      </c>
      <c r="J22" s="156">
        <f>I22/H22</f>
        <v>1</v>
      </c>
    </row>
    <row r="23" spans="1:10" ht="15.75" customHeight="1">
      <c r="A23" s="28"/>
      <c r="B23" s="28"/>
      <c r="C23" s="28" t="s">
        <v>98</v>
      </c>
      <c r="D23" s="28" t="s">
        <v>99</v>
      </c>
      <c r="E23" s="28"/>
      <c r="F23" s="28"/>
      <c r="G23" s="38">
        <v>1347000</v>
      </c>
      <c r="H23" s="38">
        <v>1445390</v>
      </c>
      <c r="I23" s="38">
        <v>1445390</v>
      </c>
      <c r="J23" s="156">
        <f>I23/H23</f>
        <v>1</v>
      </c>
    </row>
    <row r="24" spans="1:10" ht="15.75" customHeight="1">
      <c r="A24" s="28"/>
      <c r="B24" s="28"/>
      <c r="C24" s="28" t="s">
        <v>100</v>
      </c>
      <c r="D24" s="28" t="s">
        <v>147</v>
      </c>
      <c r="E24" s="28"/>
      <c r="F24" s="28"/>
      <c r="G24" s="38">
        <v>0</v>
      </c>
      <c r="H24" s="38">
        <v>10176153</v>
      </c>
      <c r="I24" s="38">
        <v>10176153</v>
      </c>
      <c r="J24" s="156">
        <f>I24/H24</f>
        <v>1</v>
      </c>
    </row>
    <row r="25" spans="1:10" ht="15.75" customHeight="1">
      <c r="A25" s="28"/>
      <c r="B25" s="28"/>
      <c r="C25" s="28" t="s">
        <v>428</v>
      </c>
      <c r="D25" s="28" t="s">
        <v>429</v>
      </c>
      <c r="E25" s="28"/>
      <c r="F25" s="28"/>
      <c r="G25" s="38"/>
      <c r="H25" s="38">
        <v>241333</v>
      </c>
      <c r="I25" s="38">
        <v>241333</v>
      </c>
      <c r="J25" s="156">
        <f>I25/H25</f>
        <v>1</v>
      </c>
    </row>
    <row r="26" spans="1:10" ht="15.75" customHeight="1">
      <c r="A26" s="28"/>
      <c r="B26" s="28"/>
      <c r="C26" s="28"/>
      <c r="D26" s="28"/>
      <c r="E26" s="28"/>
      <c r="F26" s="28"/>
      <c r="G26" s="38"/>
      <c r="H26" s="38"/>
      <c r="I26" s="38"/>
      <c r="J26" s="156"/>
    </row>
    <row r="27" spans="1:10" ht="15.75" customHeight="1">
      <c r="A27" s="28"/>
      <c r="B27" s="27" t="s">
        <v>148</v>
      </c>
      <c r="C27" s="27"/>
      <c r="D27" s="27" t="s">
        <v>149</v>
      </c>
      <c r="E27" s="27"/>
      <c r="F27" s="28"/>
      <c r="G27" s="36"/>
      <c r="H27" s="36"/>
      <c r="I27" s="36"/>
      <c r="J27" s="156"/>
    </row>
    <row r="28" spans="1:10" ht="15.75" customHeight="1">
      <c r="A28" s="28"/>
      <c r="B28" s="28"/>
      <c r="C28" s="28"/>
      <c r="D28" s="28"/>
      <c r="E28" s="28" t="s">
        <v>150</v>
      </c>
      <c r="F28" s="28"/>
      <c r="G28" s="38">
        <v>0</v>
      </c>
      <c r="H28" s="38">
        <v>0</v>
      </c>
      <c r="I28" s="38">
        <v>0</v>
      </c>
      <c r="J28" s="156"/>
    </row>
    <row r="29" spans="1:10" ht="15.75" customHeight="1">
      <c r="A29" s="28"/>
      <c r="B29" s="27" t="s">
        <v>47</v>
      </c>
      <c r="C29" s="27"/>
      <c r="D29" s="27" t="s">
        <v>112</v>
      </c>
      <c r="E29" s="27"/>
      <c r="F29" s="28"/>
      <c r="G29" s="38"/>
      <c r="H29" s="38"/>
      <c r="I29" s="38"/>
      <c r="J29" s="156"/>
    </row>
    <row r="30" spans="1:10" ht="15.75" customHeight="1">
      <c r="A30" s="28"/>
      <c r="B30" s="32"/>
      <c r="C30" s="32"/>
      <c r="D30" s="32"/>
      <c r="E30" s="33" t="s">
        <v>49</v>
      </c>
      <c r="F30" s="28"/>
      <c r="G30" s="38">
        <v>0</v>
      </c>
      <c r="H30" s="38">
        <v>0</v>
      </c>
      <c r="I30" s="38">
        <v>0</v>
      </c>
      <c r="J30" s="156"/>
    </row>
    <row r="31" spans="1:10" ht="15.75" customHeight="1">
      <c r="A31" s="28"/>
      <c r="B31" s="27" t="s">
        <v>47</v>
      </c>
      <c r="C31" s="27"/>
      <c r="D31" s="27" t="s">
        <v>112</v>
      </c>
      <c r="E31" s="27"/>
      <c r="F31" s="28"/>
      <c r="G31" s="38"/>
      <c r="H31" s="38"/>
      <c r="I31" s="38"/>
      <c r="J31" s="156"/>
    </row>
    <row r="32" spans="1:10" ht="15.75" customHeight="1">
      <c r="A32" s="28"/>
      <c r="B32" s="32"/>
      <c r="C32" s="32"/>
      <c r="D32" s="32"/>
      <c r="E32" s="33" t="s">
        <v>151</v>
      </c>
      <c r="F32" s="28"/>
      <c r="G32" s="38">
        <v>10000000</v>
      </c>
      <c r="H32" s="38">
        <v>11480000</v>
      </c>
      <c r="I32" s="38">
        <v>10589141</v>
      </c>
      <c r="J32" s="156">
        <f>I32/H32</f>
        <v>0.9223990418118467</v>
      </c>
    </row>
    <row r="33" spans="1:10" ht="15.75" customHeight="1">
      <c r="A33" s="28"/>
      <c r="B33" s="27" t="s">
        <v>47</v>
      </c>
      <c r="C33" s="27"/>
      <c r="D33" s="27" t="s">
        <v>112</v>
      </c>
      <c r="E33" s="27"/>
      <c r="F33" s="28"/>
      <c r="G33" s="38"/>
      <c r="H33" s="38"/>
      <c r="I33" s="38"/>
      <c r="J33" s="156"/>
    </row>
    <row r="34" spans="1:10" ht="15.75" customHeight="1">
      <c r="A34" s="28"/>
      <c r="B34" s="28"/>
      <c r="C34" s="28"/>
      <c r="D34" s="28" t="s">
        <v>467</v>
      </c>
      <c r="E34" s="28"/>
      <c r="F34" s="28"/>
      <c r="G34" s="38">
        <v>1000000</v>
      </c>
      <c r="H34" s="38">
        <v>999916</v>
      </c>
      <c r="I34" s="38">
        <v>0</v>
      </c>
      <c r="J34" s="156">
        <f>I34/H34</f>
        <v>0</v>
      </c>
    </row>
    <row r="35" spans="1:10" ht="15.75" customHeight="1">
      <c r="A35" s="28"/>
      <c r="B35" s="27" t="s">
        <v>47</v>
      </c>
      <c r="C35" s="27"/>
      <c r="D35" s="27" t="s">
        <v>112</v>
      </c>
      <c r="E35" s="27"/>
      <c r="F35" s="28"/>
      <c r="G35" s="38"/>
      <c r="H35" s="38"/>
      <c r="I35" s="38"/>
      <c r="J35" s="156"/>
    </row>
    <row r="36" spans="1:10" ht="15.75" customHeight="1">
      <c r="A36" s="28"/>
      <c r="B36" s="28"/>
      <c r="C36" s="28"/>
      <c r="D36" s="28" t="s">
        <v>468</v>
      </c>
      <c r="E36" s="28"/>
      <c r="F36" s="28"/>
      <c r="G36" s="38">
        <v>843000</v>
      </c>
      <c r="H36" s="38">
        <v>843000</v>
      </c>
      <c r="I36" s="38">
        <v>892980</v>
      </c>
      <c r="J36" s="156">
        <f>I36/H36</f>
        <v>1.059288256227758</v>
      </c>
    </row>
    <row r="37" spans="1:10" ht="15.75" customHeight="1">
      <c r="A37" s="28"/>
      <c r="B37" s="27" t="s">
        <v>47</v>
      </c>
      <c r="C37" s="27"/>
      <c r="D37" s="27" t="s">
        <v>112</v>
      </c>
      <c r="E37" s="27"/>
      <c r="F37" s="28"/>
      <c r="G37" s="38"/>
      <c r="H37" s="38"/>
      <c r="I37" s="38"/>
      <c r="J37" s="156"/>
    </row>
    <row r="38" spans="1:10" ht="15.75" customHeight="1">
      <c r="A38" s="28"/>
      <c r="B38" s="28"/>
      <c r="C38" s="28"/>
      <c r="D38" s="28" t="s">
        <v>469</v>
      </c>
      <c r="E38" s="28"/>
      <c r="F38" s="28"/>
      <c r="G38" s="38">
        <v>3344000</v>
      </c>
      <c r="H38" s="38">
        <v>3798100</v>
      </c>
      <c r="I38" s="38">
        <v>3798100</v>
      </c>
      <c r="J38" s="156">
        <f>I38/H38</f>
        <v>1</v>
      </c>
    </row>
    <row r="39" spans="1:10" ht="15.75" customHeight="1">
      <c r="A39" s="28"/>
      <c r="B39" s="27" t="s">
        <v>47</v>
      </c>
      <c r="C39" s="28"/>
      <c r="D39" s="27" t="s">
        <v>112</v>
      </c>
      <c r="E39" s="28"/>
      <c r="F39" s="28"/>
      <c r="G39" s="38"/>
      <c r="H39" s="38"/>
      <c r="I39" s="38"/>
      <c r="J39" s="156"/>
    </row>
    <row r="40" spans="1:10" ht="15.75" customHeight="1">
      <c r="A40" s="28"/>
      <c r="B40" s="28"/>
      <c r="C40" s="28"/>
      <c r="D40" s="28"/>
      <c r="E40" s="28" t="s">
        <v>470</v>
      </c>
      <c r="F40" s="28"/>
      <c r="G40" s="38"/>
      <c r="H40" s="38">
        <v>220400</v>
      </c>
      <c r="I40" s="38">
        <v>220400</v>
      </c>
      <c r="J40" s="156">
        <f>I40/H40</f>
        <v>1</v>
      </c>
    </row>
    <row r="41" spans="1:10" ht="15.75" customHeight="1">
      <c r="A41" s="28"/>
      <c r="B41" s="27" t="s">
        <v>47</v>
      </c>
      <c r="C41" s="28"/>
      <c r="D41" s="27" t="s">
        <v>112</v>
      </c>
      <c r="E41" s="28"/>
      <c r="F41" s="28"/>
      <c r="G41" s="38"/>
      <c r="H41" s="38"/>
      <c r="I41" s="38"/>
      <c r="J41" s="156"/>
    </row>
    <row r="42" spans="1:10" ht="15.75" customHeight="1">
      <c r="A42" s="28"/>
      <c r="B42" s="28"/>
      <c r="C42" s="28"/>
      <c r="D42" s="28"/>
      <c r="E42" s="28" t="s">
        <v>493</v>
      </c>
      <c r="F42" s="28"/>
      <c r="G42" s="38"/>
      <c r="H42" s="38">
        <v>211456</v>
      </c>
      <c r="I42" s="38">
        <v>211456</v>
      </c>
      <c r="J42" s="156">
        <f>I42/H42</f>
        <v>1</v>
      </c>
    </row>
    <row r="43" spans="1:10" ht="15.75" customHeight="1">
      <c r="A43" s="28"/>
      <c r="B43" s="28"/>
      <c r="C43" s="28"/>
      <c r="D43" s="28"/>
      <c r="E43" s="28"/>
      <c r="F43" s="28"/>
      <c r="G43" s="38"/>
      <c r="H43" s="38"/>
      <c r="I43" s="38"/>
      <c r="J43" s="38"/>
    </row>
    <row r="44" spans="1:10" ht="15.75" customHeight="1">
      <c r="A44" s="34" t="s">
        <v>14</v>
      </c>
      <c r="B44" s="34"/>
      <c r="C44" s="34" t="s">
        <v>15</v>
      </c>
      <c r="D44" s="34"/>
      <c r="E44" s="34"/>
      <c r="F44" s="34"/>
      <c r="G44" s="35">
        <f aca="true" t="shared" si="0" ref="G44:I45">G45</f>
        <v>0</v>
      </c>
      <c r="H44" s="35">
        <f t="shared" si="0"/>
        <v>0</v>
      </c>
      <c r="I44" s="35">
        <f t="shared" si="0"/>
        <v>0</v>
      </c>
      <c r="J44" s="157"/>
    </row>
    <row r="45" spans="1:10" ht="15.75" customHeight="1">
      <c r="A45" s="28"/>
      <c r="B45" s="27" t="s">
        <v>152</v>
      </c>
      <c r="C45" s="27"/>
      <c r="D45" s="27" t="s">
        <v>153</v>
      </c>
      <c r="E45" s="27"/>
      <c r="F45" s="28"/>
      <c r="G45" s="50">
        <f t="shared" si="0"/>
        <v>0</v>
      </c>
      <c r="H45" s="50">
        <f t="shared" si="0"/>
        <v>0</v>
      </c>
      <c r="I45" s="50">
        <f t="shared" si="0"/>
        <v>0</v>
      </c>
      <c r="J45" s="159"/>
    </row>
    <row r="46" spans="1:10" ht="15.75" customHeight="1">
      <c r="A46" s="28"/>
      <c r="B46" s="28"/>
      <c r="C46" s="28"/>
      <c r="D46" s="28"/>
      <c r="E46" s="28"/>
      <c r="F46" s="28"/>
      <c r="G46" s="37"/>
      <c r="H46" s="37"/>
      <c r="I46" s="37"/>
      <c r="J46" s="37"/>
    </row>
    <row r="47" spans="1:10" ht="15.75" customHeight="1">
      <c r="A47" s="34" t="s">
        <v>7</v>
      </c>
      <c r="B47" s="34"/>
      <c r="C47" s="34" t="s">
        <v>8</v>
      </c>
      <c r="D47" s="34"/>
      <c r="E47" s="34"/>
      <c r="F47" s="34"/>
      <c r="G47" s="35">
        <f>G48+G51</f>
        <v>101700000</v>
      </c>
      <c r="H47" s="35">
        <f>H48+H51</f>
        <v>125817000</v>
      </c>
      <c r="I47" s="35">
        <f>I48+I51</f>
        <v>119204880</v>
      </c>
      <c r="J47" s="157">
        <f>I47/H47</f>
        <v>0.9474465294832972</v>
      </c>
    </row>
    <row r="48" spans="1:10" ht="15.75" customHeight="1">
      <c r="A48" s="28"/>
      <c r="B48" s="27" t="s">
        <v>62</v>
      </c>
      <c r="C48" s="27"/>
      <c r="D48" s="27" t="s">
        <v>63</v>
      </c>
      <c r="E48" s="27"/>
      <c r="F48" s="28"/>
      <c r="G48" s="36">
        <f>SUM(G49:G50)</f>
        <v>59000000</v>
      </c>
      <c r="H48" s="36">
        <f>SUM(H49:H50)</f>
        <v>63481000</v>
      </c>
      <c r="I48" s="36">
        <f>SUM(I49:I50)</f>
        <v>59608752</v>
      </c>
      <c r="J48" s="156">
        <f>I48/H48</f>
        <v>0.9390014650052771</v>
      </c>
    </row>
    <row r="49" spans="1:10" ht="15.75" customHeight="1">
      <c r="A49" s="28"/>
      <c r="B49" s="28"/>
      <c r="C49" s="28"/>
      <c r="D49" s="28"/>
      <c r="E49" s="28" t="s">
        <v>64</v>
      </c>
      <c r="F49" s="28"/>
      <c r="G49" s="38">
        <v>46000000</v>
      </c>
      <c r="H49" s="38">
        <v>50481000</v>
      </c>
      <c r="I49" s="38">
        <v>48327020</v>
      </c>
      <c r="J49" s="156">
        <f aca="true" t="shared" si="1" ref="J49:J59">I49/H49</f>
        <v>0.9573308769636101</v>
      </c>
    </row>
    <row r="50" spans="1:10" ht="15.75" customHeight="1">
      <c r="A50" s="27"/>
      <c r="B50" s="27"/>
      <c r="C50" s="27"/>
      <c r="D50" s="27"/>
      <c r="E50" s="28" t="s">
        <v>65</v>
      </c>
      <c r="F50" s="28"/>
      <c r="G50" s="38">
        <v>13000000</v>
      </c>
      <c r="H50" s="38">
        <v>13000000</v>
      </c>
      <c r="I50" s="38">
        <v>11281732</v>
      </c>
      <c r="J50" s="156">
        <f t="shared" si="1"/>
        <v>0.8678255384615384</v>
      </c>
    </row>
    <row r="51" spans="1:10" ht="15.75" customHeight="1">
      <c r="A51" s="27"/>
      <c r="B51" s="27" t="s">
        <v>66</v>
      </c>
      <c r="C51" s="27"/>
      <c r="D51" s="27" t="s">
        <v>67</v>
      </c>
      <c r="E51" s="27"/>
      <c r="F51" s="28"/>
      <c r="G51" s="36">
        <f>G52+G54+G56</f>
        <v>42700000</v>
      </c>
      <c r="H51" s="36">
        <f>H52+H54+H56</f>
        <v>62336000</v>
      </c>
      <c r="I51" s="36">
        <f>I52+I54+I56</f>
        <v>59596128</v>
      </c>
      <c r="J51" s="156">
        <f t="shared" si="1"/>
        <v>0.9560467145790554</v>
      </c>
    </row>
    <row r="52" spans="1:10" ht="15.75" customHeight="1">
      <c r="A52" s="27"/>
      <c r="B52" s="28"/>
      <c r="C52" s="28" t="s">
        <v>68</v>
      </c>
      <c r="D52" s="28" t="s">
        <v>69</v>
      </c>
      <c r="E52" s="28"/>
      <c r="F52" s="28"/>
      <c r="G52" s="38">
        <f>G53</f>
        <v>20000000</v>
      </c>
      <c r="H52" s="38">
        <f>H53</f>
        <v>32108000</v>
      </c>
      <c r="I52" s="38">
        <f>I53</f>
        <v>30934330</v>
      </c>
      <c r="J52" s="156">
        <f t="shared" si="1"/>
        <v>0.9634461816369753</v>
      </c>
    </row>
    <row r="53" spans="1:10" ht="15.75" customHeight="1">
      <c r="A53" s="27"/>
      <c r="B53" s="28"/>
      <c r="C53" s="28"/>
      <c r="D53" s="28"/>
      <c r="E53" s="28" t="s">
        <v>70</v>
      </c>
      <c r="F53" s="28"/>
      <c r="G53" s="38">
        <v>20000000</v>
      </c>
      <c r="H53" s="38">
        <v>32108000</v>
      </c>
      <c r="I53" s="38">
        <v>30934330</v>
      </c>
      <c r="J53" s="156">
        <f t="shared" si="1"/>
        <v>0.9634461816369753</v>
      </c>
    </row>
    <row r="54" spans="1:10" ht="15.75" customHeight="1">
      <c r="A54" s="27"/>
      <c r="B54" s="28"/>
      <c r="C54" s="28" t="s">
        <v>71</v>
      </c>
      <c r="D54" s="28" t="s">
        <v>72</v>
      </c>
      <c r="E54" s="28"/>
      <c r="F54" s="28"/>
      <c r="G54" s="38">
        <f>SUM(G55)</f>
        <v>3000000</v>
      </c>
      <c r="H54" s="38">
        <f>SUM(H55)</f>
        <v>4372000</v>
      </c>
      <c r="I54" s="38">
        <f>SUM(I55)</f>
        <v>3401836</v>
      </c>
      <c r="J54" s="156">
        <f t="shared" si="1"/>
        <v>0.778096065873742</v>
      </c>
    </row>
    <row r="55" spans="1:10" ht="15.75" customHeight="1">
      <c r="A55" s="27"/>
      <c r="B55" s="28"/>
      <c r="C55" s="28"/>
      <c r="D55" s="28"/>
      <c r="E55" s="28" t="s">
        <v>73</v>
      </c>
      <c r="F55" s="28"/>
      <c r="G55" s="38">
        <v>3000000</v>
      </c>
      <c r="H55" s="38">
        <v>4372000</v>
      </c>
      <c r="I55" s="38">
        <v>3401836</v>
      </c>
      <c r="J55" s="156">
        <f t="shared" si="1"/>
        <v>0.778096065873742</v>
      </c>
    </row>
    <row r="56" spans="1:10" ht="15.75" customHeight="1">
      <c r="A56" s="27"/>
      <c r="B56" s="28"/>
      <c r="C56" s="28" t="s">
        <v>74</v>
      </c>
      <c r="D56" s="28" t="s">
        <v>75</v>
      </c>
      <c r="E56" s="28"/>
      <c r="F56" s="28"/>
      <c r="G56" s="38">
        <f>SUM(G57:G59)</f>
        <v>19700000</v>
      </c>
      <c r="H56" s="38">
        <f>SUM(H57:H59)</f>
        <v>25856000</v>
      </c>
      <c r="I56" s="38">
        <f>SUM(I57:I59)</f>
        <v>25259962</v>
      </c>
      <c r="J56" s="156">
        <f t="shared" si="1"/>
        <v>0.9769477877475248</v>
      </c>
    </row>
    <row r="57" spans="1:10" ht="15.75" customHeight="1">
      <c r="A57" s="27"/>
      <c r="B57" s="28"/>
      <c r="C57" s="28"/>
      <c r="D57" s="28"/>
      <c r="E57" s="28" t="s">
        <v>76</v>
      </c>
      <c r="F57" s="28"/>
      <c r="G57" s="38">
        <v>19000000</v>
      </c>
      <c r="H57" s="38">
        <v>24770000</v>
      </c>
      <c r="I57" s="38">
        <v>24762000</v>
      </c>
      <c r="J57" s="156">
        <f t="shared" si="1"/>
        <v>0.9996770286637061</v>
      </c>
    </row>
    <row r="58" spans="1:10" ht="15.75" customHeight="1">
      <c r="A58" s="28"/>
      <c r="B58" s="28"/>
      <c r="C58" s="28"/>
      <c r="D58" s="28"/>
      <c r="E58" s="28" t="s">
        <v>77</v>
      </c>
      <c r="F58" s="28"/>
      <c r="G58" s="38">
        <v>200000</v>
      </c>
      <c r="H58" s="38">
        <v>200000</v>
      </c>
      <c r="I58" s="38">
        <v>65736</v>
      </c>
      <c r="J58" s="156">
        <f t="shared" si="1"/>
        <v>0.32868</v>
      </c>
    </row>
    <row r="59" spans="1:10" ht="15.75" customHeight="1">
      <c r="A59" s="28"/>
      <c r="B59" s="28"/>
      <c r="C59" s="28" t="s">
        <v>531</v>
      </c>
      <c r="D59" s="28"/>
      <c r="E59" s="28" t="s">
        <v>535</v>
      </c>
      <c r="F59" s="28"/>
      <c r="G59" s="38">
        <v>500000</v>
      </c>
      <c r="H59" s="38">
        <v>886000</v>
      </c>
      <c r="I59" s="38">
        <v>432226</v>
      </c>
      <c r="J59" s="156">
        <f t="shared" si="1"/>
        <v>0.4878397291196388</v>
      </c>
    </row>
    <row r="60" spans="1:10" ht="15.75" customHeight="1">
      <c r="A60" s="28"/>
      <c r="B60" s="28"/>
      <c r="C60" s="28"/>
      <c r="D60" s="28"/>
      <c r="E60" s="28"/>
      <c r="F60" s="28"/>
      <c r="G60" s="38"/>
      <c r="H60" s="38"/>
      <c r="I60" s="38"/>
      <c r="J60" s="38"/>
    </row>
    <row r="61" spans="1:10" ht="15.75" customHeight="1">
      <c r="A61" s="34" t="s">
        <v>9</v>
      </c>
      <c r="B61" s="34"/>
      <c r="C61" s="34" t="s">
        <v>10</v>
      </c>
      <c r="D61" s="34"/>
      <c r="E61" s="34"/>
      <c r="F61" s="25"/>
      <c r="G61" s="26">
        <f>SUM(G62:G88)</f>
        <v>122672000</v>
      </c>
      <c r="H61" s="26">
        <f>SUM(H62:H89)</f>
        <v>146219558</v>
      </c>
      <c r="I61" s="26">
        <f>SUM(I62:I89)</f>
        <v>139195210</v>
      </c>
      <c r="J61" s="155">
        <f>I61/H61</f>
        <v>0.9519602705952647</v>
      </c>
    </row>
    <row r="62" spans="1:10" ht="15.75" customHeight="1">
      <c r="A62" s="28"/>
      <c r="B62" s="28"/>
      <c r="C62" s="28" t="s">
        <v>56</v>
      </c>
      <c r="D62" s="28" t="s">
        <v>57</v>
      </c>
      <c r="E62" s="28"/>
      <c r="F62" s="32"/>
      <c r="G62" s="30">
        <v>500000</v>
      </c>
      <c r="H62" s="30">
        <v>283000</v>
      </c>
      <c r="I62" s="30">
        <v>202383</v>
      </c>
      <c r="J62" s="160">
        <f>I62/H62</f>
        <v>0.7151342756183745</v>
      </c>
    </row>
    <row r="63" spans="1:10" ht="15.75" customHeight="1">
      <c r="A63" s="28"/>
      <c r="B63" s="28"/>
      <c r="C63" s="28" t="s">
        <v>425</v>
      </c>
      <c r="D63" s="28" t="s">
        <v>471</v>
      </c>
      <c r="E63" s="28"/>
      <c r="F63" s="32"/>
      <c r="G63" s="30">
        <v>0</v>
      </c>
      <c r="H63" s="30">
        <v>11702</v>
      </c>
      <c r="I63" s="30">
        <v>11702</v>
      </c>
      <c r="J63" s="160">
        <f aca="true" t="shared" si="2" ref="J63:J110">I63/H63</f>
        <v>1</v>
      </c>
    </row>
    <row r="64" spans="1:10" ht="15.75" customHeight="1">
      <c r="A64" s="28"/>
      <c r="B64" s="28"/>
      <c r="C64" s="28" t="s">
        <v>50</v>
      </c>
      <c r="D64" s="28" t="s">
        <v>154</v>
      </c>
      <c r="E64" s="28"/>
      <c r="F64" s="28"/>
      <c r="G64" s="38">
        <v>100000</v>
      </c>
      <c r="H64" s="38">
        <v>100000</v>
      </c>
      <c r="I64" s="38">
        <v>41000</v>
      </c>
      <c r="J64" s="160">
        <f t="shared" si="2"/>
        <v>0.41</v>
      </c>
    </row>
    <row r="65" spans="1:10" ht="15.75" customHeight="1">
      <c r="A65" s="28"/>
      <c r="B65" s="28"/>
      <c r="C65" s="28" t="s">
        <v>54</v>
      </c>
      <c r="D65" s="28" t="s">
        <v>55</v>
      </c>
      <c r="E65" s="28"/>
      <c r="F65" s="28"/>
      <c r="G65" s="38">
        <v>27000</v>
      </c>
      <c r="H65" s="38">
        <v>27000</v>
      </c>
      <c r="I65" s="38">
        <v>11070</v>
      </c>
      <c r="J65" s="160">
        <f t="shared" si="2"/>
        <v>0.41</v>
      </c>
    </row>
    <row r="66" spans="1:10" ht="15.75" customHeight="1">
      <c r="A66" s="28"/>
      <c r="B66" s="28"/>
      <c r="C66" s="28" t="s">
        <v>50</v>
      </c>
      <c r="D66" s="28" t="s">
        <v>155</v>
      </c>
      <c r="E66" s="28"/>
      <c r="F66" s="28"/>
      <c r="G66" s="38">
        <v>200000</v>
      </c>
      <c r="H66" s="38">
        <v>368500</v>
      </c>
      <c r="I66" s="38">
        <v>368461</v>
      </c>
      <c r="J66" s="160">
        <f t="shared" si="2"/>
        <v>0.9998941655359566</v>
      </c>
    </row>
    <row r="67" spans="1:10" ht="15.75" customHeight="1">
      <c r="A67" s="28"/>
      <c r="B67" s="28"/>
      <c r="C67" s="28" t="s">
        <v>54</v>
      </c>
      <c r="D67" s="28" t="s">
        <v>55</v>
      </c>
      <c r="E67" s="28"/>
      <c r="F67" s="28"/>
      <c r="G67" s="38">
        <v>54000</v>
      </c>
      <c r="H67" s="38">
        <v>99000</v>
      </c>
      <c r="I67" s="38">
        <v>98869</v>
      </c>
      <c r="J67" s="160">
        <f t="shared" si="2"/>
        <v>0.9986767676767677</v>
      </c>
    </row>
    <row r="68" spans="1:10" ht="15.75" customHeight="1">
      <c r="A68" s="28"/>
      <c r="B68" s="28"/>
      <c r="C68" s="28" t="s">
        <v>82</v>
      </c>
      <c r="D68" s="28" t="s">
        <v>156</v>
      </c>
      <c r="E68" s="28"/>
      <c r="F68" s="28"/>
      <c r="G68" s="38">
        <v>1000000</v>
      </c>
      <c r="H68" s="38">
        <v>1775000</v>
      </c>
      <c r="I68" s="38">
        <v>1737061</v>
      </c>
      <c r="J68" s="160">
        <f t="shared" si="2"/>
        <v>0.9786259154929577</v>
      </c>
    </row>
    <row r="69" spans="1:10" ht="15.75" customHeight="1">
      <c r="A69" s="28"/>
      <c r="B69" s="28"/>
      <c r="C69" s="28" t="s">
        <v>52</v>
      </c>
      <c r="D69" s="28" t="s">
        <v>164</v>
      </c>
      <c r="E69" s="28"/>
      <c r="F69" s="28"/>
      <c r="G69" s="38">
        <v>300000</v>
      </c>
      <c r="H69" s="38">
        <v>300000</v>
      </c>
      <c r="I69" s="38">
        <v>197000</v>
      </c>
      <c r="J69" s="160">
        <f t="shared" si="2"/>
        <v>0.6566666666666666</v>
      </c>
    </row>
    <row r="70" spans="1:10" ht="15.75" customHeight="1">
      <c r="A70" s="28"/>
      <c r="B70" s="28"/>
      <c r="C70" s="28" t="s">
        <v>50</v>
      </c>
      <c r="D70" s="28" t="s">
        <v>84</v>
      </c>
      <c r="E70" s="28"/>
      <c r="F70" s="28"/>
      <c r="G70" s="38"/>
      <c r="H70" s="38"/>
      <c r="I70" s="38"/>
      <c r="J70" s="160"/>
    </row>
    <row r="71" spans="1:10" ht="15.75" customHeight="1">
      <c r="A71" s="28"/>
      <c r="B71" s="28"/>
      <c r="C71" s="28"/>
      <c r="D71" s="28"/>
      <c r="E71" s="28" t="s">
        <v>85</v>
      </c>
      <c r="F71" s="28"/>
      <c r="G71" s="38">
        <v>52000000</v>
      </c>
      <c r="H71" s="38">
        <v>63900000</v>
      </c>
      <c r="I71" s="38">
        <v>62319643</v>
      </c>
      <c r="J71" s="160">
        <f t="shared" si="2"/>
        <v>0.9752682785602504</v>
      </c>
    </row>
    <row r="72" spans="1:10" ht="15.75" customHeight="1">
      <c r="A72" s="28"/>
      <c r="B72" s="28"/>
      <c r="C72" s="28"/>
      <c r="D72" s="28"/>
      <c r="E72" s="28" t="s">
        <v>86</v>
      </c>
      <c r="F72" s="28"/>
      <c r="G72" s="38">
        <v>600000</v>
      </c>
      <c r="H72" s="38">
        <v>600000</v>
      </c>
      <c r="I72" s="38">
        <v>590280</v>
      </c>
      <c r="J72" s="160">
        <f t="shared" si="2"/>
        <v>0.9838</v>
      </c>
    </row>
    <row r="73" spans="1:10" ht="15.75" customHeight="1">
      <c r="A73" s="28"/>
      <c r="B73" s="28"/>
      <c r="C73" s="28" t="s">
        <v>54</v>
      </c>
      <c r="D73" s="28" t="s">
        <v>157</v>
      </c>
      <c r="E73" s="28"/>
      <c r="F73" s="28"/>
      <c r="G73" s="38">
        <v>18250000</v>
      </c>
      <c r="H73" s="38">
        <v>17711000</v>
      </c>
      <c r="I73" s="38">
        <v>17284796</v>
      </c>
      <c r="J73" s="160">
        <f t="shared" si="2"/>
        <v>0.9759356332222913</v>
      </c>
    </row>
    <row r="74" spans="1:10" ht="15.75" customHeight="1">
      <c r="A74" s="28"/>
      <c r="B74" s="28"/>
      <c r="C74" s="28" t="s">
        <v>87</v>
      </c>
      <c r="D74" s="28" t="s">
        <v>472</v>
      </c>
      <c r="E74" s="28"/>
      <c r="F74" s="28"/>
      <c r="G74" s="38"/>
      <c r="H74" s="38">
        <v>8417000</v>
      </c>
      <c r="I74" s="38">
        <v>3908864</v>
      </c>
      <c r="J74" s="160">
        <f t="shared" si="2"/>
        <v>0.4644010930260188</v>
      </c>
    </row>
    <row r="75" spans="1:10" ht="15.75" customHeight="1">
      <c r="A75" s="28"/>
      <c r="B75" s="28"/>
      <c r="C75" s="28" t="s">
        <v>114</v>
      </c>
      <c r="D75" s="28" t="s">
        <v>158</v>
      </c>
      <c r="E75" s="28"/>
      <c r="F75" s="28"/>
      <c r="G75" s="38">
        <v>250000</v>
      </c>
      <c r="H75" s="38">
        <v>250000</v>
      </c>
      <c r="I75" s="38">
        <v>202387</v>
      </c>
      <c r="J75" s="160">
        <f t="shared" si="2"/>
        <v>0.809548</v>
      </c>
    </row>
    <row r="76" spans="1:10" ht="15.75" customHeight="1">
      <c r="A76" s="28"/>
      <c r="B76" s="28"/>
      <c r="C76" s="28" t="s">
        <v>54</v>
      </c>
      <c r="D76" s="28" t="s">
        <v>55</v>
      </c>
      <c r="E76" s="28"/>
      <c r="F76" s="28"/>
      <c r="G76" s="38">
        <v>64000</v>
      </c>
      <c r="H76" s="38">
        <v>64000</v>
      </c>
      <c r="I76" s="38">
        <v>46793</v>
      </c>
      <c r="J76" s="160">
        <f t="shared" si="2"/>
        <v>0.731140625</v>
      </c>
    </row>
    <row r="77" spans="1:10" ht="15.75" customHeight="1">
      <c r="A77" s="28"/>
      <c r="B77" s="28"/>
      <c r="C77" s="28" t="s">
        <v>50</v>
      </c>
      <c r="D77" s="28" t="s">
        <v>159</v>
      </c>
      <c r="E77" s="28"/>
      <c r="F77" s="28"/>
      <c r="G77" s="38">
        <v>1090000</v>
      </c>
      <c r="H77" s="38">
        <v>1090000</v>
      </c>
      <c r="I77" s="38">
        <v>1090000</v>
      </c>
      <c r="J77" s="160">
        <f t="shared" si="2"/>
        <v>1</v>
      </c>
    </row>
    <row r="78" spans="1:10" ht="15.75" customHeight="1">
      <c r="A78" s="28"/>
      <c r="B78" s="28"/>
      <c r="C78" s="28" t="s">
        <v>54</v>
      </c>
      <c r="D78" s="28" t="s">
        <v>55</v>
      </c>
      <c r="E78" s="28"/>
      <c r="F78" s="28"/>
      <c r="G78" s="38">
        <v>294000</v>
      </c>
      <c r="H78" s="38">
        <v>294000</v>
      </c>
      <c r="I78" s="38">
        <v>294300</v>
      </c>
      <c r="J78" s="160">
        <f t="shared" si="2"/>
        <v>1.0010204081632652</v>
      </c>
    </row>
    <row r="79" spans="1:10" ht="15.75" customHeight="1">
      <c r="A79" s="28"/>
      <c r="B79" s="28"/>
      <c r="C79" s="28" t="s">
        <v>50</v>
      </c>
      <c r="D79" s="28" t="s">
        <v>160</v>
      </c>
      <c r="E79" s="28"/>
      <c r="F79" s="28"/>
      <c r="G79" s="38">
        <v>20000000</v>
      </c>
      <c r="H79" s="38">
        <v>20336000</v>
      </c>
      <c r="I79" s="38">
        <v>20335319</v>
      </c>
      <c r="J79" s="160">
        <f t="shared" si="2"/>
        <v>0.999966512588513</v>
      </c>
    </row>
    <row r="80" spans="1:10" ht="15.75" customHeight="1">
      <c r="A80" s="28"/>
      <c r="B80" s="28"/>
      <c r="C80" s="28" t="s">
        <v>54</v>
      </c>
      <c r="D80" s="28" t="s">
        <v>55</v>
      </c>
      <c r="E80" s="28"/>
      <c r="F80" s="28"/>
      <c r="G80" s="38">
        <v>5400000</v>
      </c>
      <c r="H80" s="38">
        <v>5490000</v>
      </c>
      <c r="I80" s="38">
        <v>5490531</v>
      </c>
      <c r="J80" s="160">
        <f t="shared" si="2"/>
        <v>1.0000967213114753</v>
      </c>
    </row>
    <row r="81" spans="1:10" ht="15.75" customHeight="1">
      <c r="A81" s="28"/>
      <c r="B81" s="28"/>
      <c r="C81" s="28" t="s">
        <v>50</v>
      </c>
      <c r="D81" s="28" t="s">
        <v>161</v>
      </c>
      <c r="E81" s="28"/>
      <c r="F81" s="28"/>
      <c r="G81" s="38">
        <v>100000</v>
      </c>
      <c r="H81" s="38">
        <v>100000</v>
      </c>
      <c r="I81" s="38">
        <v>64796</v>
      </c>
      <c r="J81" s="160">
        <f t="shared" si="2"/>
        <v>0.64796</v>
      </c>
    </row>
    <row r="82" spans="1:10" ht="15.75" customHeight="1">
      <c r="A82" s="28"/>
      <c r="B82" s="28"/>
      <c r="C82" s="28" t="s">
        <v>54</v>
      </c>
      <c r="D82" s="28" t="s">
        <v>55</v>
      </c>
      <c r="E82" s="28"/>
      <c r="F82" s="28"/>
      <c r="G82" s="38">
        <v>27000</v>
      </c>
      <c r="H82" s="38">
        <v>27000</v>
      </c>
      <c r="I82" s="38">
        <v>17494</v>
      </c>
      <c r="J82" s="160">
        <f t="shared" si="2"/>
        <v>0.6479259259259259</v>
      </c>
    </row>
    <row r="83" spans="1:10" ht="15.75" customHeight="1">
      <c r="A83" s="28"/>
      <c r="B83" s="28"/>
      <c r="C83" s="28" t="s">
        <v>50</v>
      </c>
      <c r="D83" s="28" t="s">
        <v>130</v>
      </c>
      <c r="E83" s="28"/>
      <c r="F83" s="28"/>
      <c r="G83" s="38">
        <v>100000</v>
      </c>
      <c r="H83" s="38">
        <v>100000</v>
      </c>
      <c r="I83" s="38">
        <v>9527</v>
      </c>
      <c r="J83" s="160">
        <f t="shared" si="2"/>
        <v>0.09527</v>
      </c>
    </row>
    <row r="84" spans="1:10" ht="15.75" customHeight="1">
      <c r="A84" s="28"/>
      <c r="B84" s="28"/>
      <c r="C84" s="28" t="s">
        <v>54</v>
      </c>
      <c r="D84" s="28" t="s">
        <v>55</v>
      </c>
      <c r="E84" s="28"/>
      <c r="F84" s="28"/>
      <c r="G84" s="38">
        <v>27000</v>
      </c>
      <c r="H84" s="38">
        <v>27000</v>
      </c>
      <c r="I84" s="38">
        <v>2573</v>
      </c>
      <c r="J84" s="160">
        <f t="shared" si="2"/>
        <v>0.0952962962962963</v>
      </c>
    </row>
    <row r="85" spans="1:10" ht="15.75" customHeight="1">
      <c r="A85" s="28"/>
      <c r="B85" s="28"/>
      <c r="C85" s="28" t="s">
        <v>50</v>
      </c>
      <c r="D85" s="28" t="s">
        <v>162</v>
      </c>
      <c r="E85" s="28"/>
      <c r="F85" s="28"/>
      <c r="G85" s="38">
        <v>13610000</v>
      </c>
      <c r="H85" s="38">
        <v>15616200</v>
      </c>
      <c r="I85" s="38">
        <v>15616127</v>
      </c>
      <c r="J85" s="160">
        <f t="shared" si="2"/>
        <v>0.9999953253672468</v>
      </c>
    </row>
    <row r="86" spans="1:10" ht="15.75" customHeight="1">
      <c r="A86" s="28"/>
      <c r="B86" s="28"/>
      <c r="C86" s="28" t="s">
        <v>54</v>
      </c>
      <c r="D86" s="28" t="s">
        <v>55</v>
      </c>
      <c r="E86" s="28"/>
      <c r="F86" s="28"/>
      <c r="G86" s="38">
        <v>3675000</v>
      </c>
      <c r="H86" s="38">
        <v>4216400</v>
      </c>
      <c r="I86" s="38">
        <v>4216358</v>
      </c>
      <c r="J86" s="160">
        <f t="shared" si="2"/>
        <v>0.9999900388957405</v>
      </c>
    </row>
    <row r="87" spans="1:10" ht="15.75" customHeight="1">
      <c r="A87" s="28"/>
      <c r="B87" s="28"/>
      <c r="C87" s="28" t="s">
        <v>133</v>
      </c>
      <c r="D87" s="28" t="s">
        <v>163</v>
      </c>
      <c r="E87" s="28"/>
      <c r="F87" s="28"/>
      <c r="G87" s="38">
        <v>3940000</v>
      </c>
      <c r="H87" s="38">
        <v>3940000</v>
      </c>
      <c r="I87" s="38">
        <v>3956786</v>
      </c>
      <c r="J87" s="160">
        <f t="shared" si="2"/>
        <v>1.0042604060913705</v>
      </c>
    </row>
    <row r="88" spans="1:10" ht="15.75" customHeight="1">
      <c r="A88" s="28"/>
      <c r="B88" s="28"/>
      <c r="C88" s="28" t="s">
        <v>54</v>
      </c>
      <c r="D88" s="28" t="s">
        <v>55</v>
      </c>
      <c r="E88" s="28"/>
      <c r="F88" s="28"/>
      <c r="G88" s="38">
        <v>1064000</v>
      </c>
      <c r="H88" s="38">
        <v>1064000</v>
      </c>
      <c r="I88" s="38">
        <v>1068334</v>
      </c>
      <c r="J88" s="160">
        <f t="shared" si="2"/>
        <v>1.0040733082706768</v>
      </c>
    </row>
    <row r="89" spans="1:10" ht="15.75" customHeight="1">
      <c r="A89" s="28"/>
      <c r="B89" s="28"/>
      <c r="C89" s="28" t="s">
        <v>54</v>
      </c>
      <c r="D89" s="28" t="s">
        <v>474</v>
      </c>
      <c r="E89" s="28"/>
      <c r="F89" s="28"/>
      <c r="G89" s="38"/>
      <c r="H89" s="38">
        <v>12756</v>
      </c>
      <c r="I89" s="38">
        <v>12756</v>
      </c>
      <c r="J89" s="160">
        <f t="shared" si="2"/>
        <v>1</v>
      </c>
    </row>
    <row r="90" spans="1:10" ht="15.75" customHeight="1">
      <c r="A90" s="28"/>
      <c r="B90" s="28"/>
      <c r="C90" s="28"/>
      <c r="D90" s="28"/>
      <c r="E90" s="28"/>
      <c r="F90" s="28"/>
      <c r="G90" s="38"/>
      <c r="H90" s="38"/>
      <c r="I90" s="38"/>
      <c r="J90" s="160"/>
    </row>
    <row r="91" spans="1:10" ht="15.75" customHeight="1">
      <c r="A91" s="34" t="s">
        <v>16</v>
      </c>
      <c r="B91" s="34"/>
      <c r="C91" s="34" t="s">
        <v>17</v>
      </c>
      <c r="D91" s="34"/>
      <c r="E91" s="34"/>
      <c r="F91" s="52"/>
      <c r="G91" s="26">
        <f>SUM(G92)</f>
        <v>600000</v>
      </c>
      <c r="H91" s="26">
        <f>SUM(H92+H93)</f>
        <v>650744</v>
      </c>
      <c r="I91" s="26">
        <f>SUM(I92+I93)</f>
        <v>650676</v>
      </c>
      <c r="J91" s="161">
        <f t="shared" si="2"/>
        <v>0.9998955042228588</v>
      </c>
    </row>
    <row r="92" spans="1:10" ht="15.75" customHeight="1">
      <c r="A92" s="28"/>
      <c r="B92" s="28" t="s">
        <v>58</v>
      </c>
      <c r="C92" s="28"/>
      <c r="D92" s="28" t="s">
        <v>59</v>
      </c>
      <c r="E92" s="28"/>
      <c r="F92" s="51"/>
      <c r="G92" s="30">
        <v>600000</v>
      </c>
      <c r="H92" s="30">
        <v>603500</v>
      </c>
      <c r="I92" s="30">
        <v>603432</v>
      </c>
      <c r="J92" s="160">
        <f t="shared" si="2"/>
        <v>0.999887323943662</v>
      </c>
    </row>
    <row r="93" spans="1:10" ht="15.75" customHeight="1">
      <c r="A93" s="28"/>
      <c r="B93" s="28" t="s">
        <v>434</v>
      </c>
      <c r="C93" s="28"/>
      <c r="D93" s="28" t="s">
        <v>473</v>
      </c>
      <c r="E93" s="28"/>
      <c r="F93" s="51"/>
      <c r="G93" s="30"/>
      <c r="H93" s="30">
        <v>47244</v>
      </c>
      <c r="I93" s="30">
        <v>47244</v>
      </c>
      <c r="J93" s="160">
        <f t="shared" si="2"/>
        <v>1</v>
      </c>
    </row>
    <row r="94" spans="1:10" ht="15.75" customHeight="1">
      <c r="A94" s="28"/>
      <c r="B94" s="28"/>
      <c r="C94" s="28"/>
      <c r="D94" s="28"/>
      <c r="E94" s="28"/>
      <c r="F94" s="51"/>
      <c r="G94" s="30"/>
      <c r="H94" s="30"/>
      <c r="I94" s="30"/>
      <c r="J94" s="160"/>
    </row>
    <row r="95" spans="1:10" ht="15.75" customHeight="1">
      <c r="A95" s="34" t="s">
        <v>11</v>
      </c>
      <c r="B95" s="34"/>
      <c r="C95" s="34" t="s">
        <v>12</v>
      </c>
      <c r="D95" s="34"/>
      <c r="E95" s="34"/>
      <c r="F95" s="52"/>
      <c r="G95" s="26">
        <f>SUM(G96:G96)</f>
        <v>350000</v>
      </c>
      <c r="H95" s="26">
        <f>SUM(H96:H97)</f>
        <v>1203694</v>
      </c>
      <c r="I95" s="26">
        <f>SUM(I96:I97)</f>
        <v>1141986</v>
      </c>
      <c r="J95" s="161">
        <f t="shared" si="2"/>
        <v>0.9487344790287232</v>
      </c>
    </row>
    <row r="96" spans="1:10" ht="15.75" customHeight="1">
      <c r="A96" s="28"/>
      <c r="B96" s="28" t="s">
        <v>60</v>
      </c>
      <c r="C96" s="28"/>
      <c r="D96" s="28" t="s">
        <v>165</v>
      </c>
      <c r="E96" s="28"/>
      <c r="F96" s="51"/>
      <c r="G96" s="30">
        <v>350000</v>
      </c>
      <c r="H96" s="30">
        <v>350000</v>
      </c>
      <c r="I96" s="30">
        <v>288292</v>
      </c>
      <c r="J96" s="160">
        <f t="shared" si="2"/>
        <v>0.8236914285714285</v>
      </c>
    </row>
    <row r="97" spans="1:10" ht="15.75" customHeight="1">
      <c r="A97" s="28"/>
      <c r="B97" s="28" t="s">
        <v>436</v>
      </c>
      <c r="C97" s="28"/>
      <c r="D97" s="28" t="s">
        <v>496</v>
      </c>
      <c r="E97" s="28"/>
      <c r="F97" s="51"/>
      <c r="G97" s="30"/>
      <c r="H97" s="30">
        <f>H98+H99+H100</f>
        <v>853694</v>
      </c>
      <c r="I97" s="30">
        <f>I98+I99+I100</f>
        <v>853694</v>
      </c>
      <c r="J97" s="160">
        <f t="shared" si="2"/>
        <v>1</v>
      </c>
    </row>
    <row r="98" spans="1:10" ht="15.75" customHeight="1">
      <c r="A98" s="28"/>
      <c r="B98" s="28"/>
      <c r="C98" s="28"/>
      <c r="D98" s="28" t="s">
        <v>494</v>
      </c>
      <c r="E98" s="28"/>
      <c r="F98" s="51"/>
      <c r="G98" s="30"/>
      <c r="H98" s="30">
        <v>292194</v>
      </c>
      <c r="I98" s="30">
        <v>292194</v>
      </c>
      <c r="J98" s="160">
        <f t="shared" si="2"/>
        <v>1</v>
      </c>
    </row>
    <row r="99" spans="1:10" ht="15.75" customHeight="1">
      <c r="A99" s="28"/>
      <c r="B99" s="28"/>
      <c r="C99" s="28"/>
      <c r="D99" s="28" t="s">
        <v>495</v>
      </c>
      <c r="E99" s="28"/>
      <c r="F99" s="51"/>
      <c r="G99" s="30"/>
      <c r="H99" s="30">
        <v>81500</v>
      </c>
      <c r="I99" s="30">
        <v>81500</v>
      </c>
      <c r="J99" s="160">
        <f t="shared" si="2"/>
        <v>1</v>
      </c>
    </row>
    <row r="100" spans="1:10" ht="15.75" customHeight="1">
      <c r="A100" s="28"/>
      <c r="B100" s="28"/>
      <c r="C100" s="28"/>
      <c r="D100" s="28" t="s">
        <v>495</v>
      </c>
      <c r="E100" s="28"/>
      <c r="F100" s="51"/>
      <c r="G100" s="30"/>
      <c r="H100" s="30">
        <v>480000</v>
      </c>
      <c r="I100" s="30">
        <v>480000</v>
      </c>
      <c r="J100" s="160">
        <f t="shared" si="2"/>
        <v>1</v>
      </c>
    </row>
    <row r="101" spans="1:10" ht="15.75" customHeight="1">
      <c r="A101" s="28"/>
      <c r="B101" s="28"/>
      <c r="C101" s="28"/>
      <c r="D101" s="28"/>
      <c r="E101" s="28"/>
      <c r="F101" s="28"/>
      <c r="G101" s="38"/>
      <c r="H101" s="38"/>
      <c r="I101" s="38"/>
      <c r="J101" s="160"/>
    </row>
    <row r="102" spans="1:10" ht="15.75" customHeight="1">
      <c r="A102" s="34" t="s">
        <v>18</v>
      </c>
      <c r="B102" s="34"/>
      <c r="C102" s="34" t="s">
        <v>19</v>
      </c>
      <c r="D102" s="34"/>
      <c r="E102" s="34"/>
      <c r="F102" s="34"/>
      <c r="G102" s="35">
        <f>G103</f>
        <v>0</v>
      </c>
      <c r="H102" s="35">
        <f>H103</f>
        <v>0</v>
      </c>
      <c r="I102" s="35">
        <f>I103</f>
        <v>0</v>
      </c>
      <c r="J102" s="161"/>
    </row>
    <row r="103" spans="1:10" ht="15.75" customHeight="1">
      <c r="A103" s="28"/>
      <c r="B103" s="28" t="s">
        <v>166</v>
      </c>
      <c r="C103" s="28"/>
      <c r="D103" s="28" t="s">
        <v>121</v>
      </c>
      <c r="E103" s="28"/>
      <c r="F103" s="28"/>
      <c r="G103" s="38">
        <v>0</v>
      </c>
      <c r="H103" s="38">
        <v>0</v>
      </c>
      <c r="I103" s="38">
        <v>0</v>
      </c>
      <c r="J103" s="160"/>
    </row>
    <row r="104" spans="1:10" ht="15.75" customHeight="1">
      <c r="A104" s="28"/>
      <c r="B104" s="28"/>
      <c r="C104" s="28"/>
      <c r="D104" s="28"/>
      <c r="E104" s="28"/>
      <c r="F104" s="28"/>
      <c r="G104" s="38"/>
      <c r="H104" s="38"/>
      <c r="I104" s="38"/>
      <c r="J104" s="160"/>
    </row>
    <row r="105" spans="1:10" ht="15.75" customHeight="1">
      <c r="A105" s="34" t="s">
        <v>21</v>
      </c>
      <c r="B105" s="34"/>
      <c r="C105" s="34" t="s">
        <v>20</v>
      </c>
      <c r="D105" s="34"/>
      <c r="E105" s="34"/>
      <c r="F105" s="52"/>
      <c r="G105" s="26">
        <f>G106</f>
        <v>191000000</v>
      </c>
      <c r="H105" s="26">
        <f>H106</f>
        <v>225288362</v>
      </c>
      <c r="I105" s="26">
        <f>I106</f>
        <v>225288362</v>
      </c>
      <c r="J105" s="161">
        <f t="shared" si="2"/>
        <v>1</v>
      </c>
    </row>
    <row r="106" spans="1:10" ht="15.75" customHeight="1">
      <c r="A106" s="28"/>
      <c r="B106" s="27" t="s">
        <v>103</v>
      </c>
      <c r="C106" s="27"/>
      <c r="D106" s="27" t="s">
        <v>104</v>
      </c>
      <c r="E106" s="27"/>
      <c r="F106" s="51"/>
      <c r="G106" s="29">
        <f>G107+G108+G109</f>
        <v>191000000</v>
      </c>
      <c r="H106" s="29">
        <f>H107+H108+H109</f>
        <v>225288362</v>
      </c>
      <c r="I106" s="29">
        <f>I107+I108+I109</f>
        <v>225288362</v>
      </c>
      <c r="J106" s="160">
        <f t="shared" si="2"/>
        <v>1</v>
      </c>
    </row>
    <row r="107" spans="1:10" ht="15.75" customHeight="1">
      <c r="A107" s="28"/>
      <c r="B107" s="28"/>
      <c r="C107" s="28" t="s">
        <v>105</v>
      </c>
      <c r="D107" s="28"/>
      <c r="E107" s="28" t="s">
        <v>106</v>
      </c>
      <c r="F107" s="51"/>
      <c r="G107" s="30">
        <v>188000000</v>
      </c>
      <c r="H107" s="30">
        <v>196208000</v>
      </c>
      <c r="I107" s="30">
        <v>196208000</v>
      </c>
      <c r="J107" s="160">
        <f t="shared" si="2"/>
        <v>1</v>
      </c>
    </row>
    <row r="108" spans="1:10" ht="15.75" customHeight="1">
      <c r="A108" s="28"/>
      <c r="B108" s="28"/>
      <c r="C108" s="28" t="s">
        <v>107</v>
      </c>
      <c r="D108" s="28"/>
      <c r="E108" s="28" t="s">
        <v>108</v>
      </c>
      <c r="F108" s="28"/>
      <c r="G108" s="38">
        <v>0</v>
      </c>
      <c r="H108" s="38">
        <v>20000000</v>
      </c>
      <c r="I108" s="38">
        <v>20000000</v>
      </c>
      <c r="J108" s="160">
        <f t="shared" si="2"/>
        <v>1</v>
      </c>
    </row>
    <row r="109" spans="1:10" ht="15.75" customHeight="1">
      <c r="A109" s="28"/>
      <c r="B109" s="28"/>
      <c r="C109" s="28" t="s">
        <v>109</v>
      </c>
      <c r="D109" s="28"/>
      <c r="E109" s="28" t="s">
        <v>167</v>
      </c>
      <c r="F109" s="28"/>
      <c r="G109" s="38">
        <v>3000000</v>
      </c>
      <c r="H109" s="38">
        <v>9080362</v>
      </c>
      <c r="I109" s="38">
        <v>9080362</v>
      </c>
      <c r="J109" s="160">
        <f t="shared" si="2"/>
        <v>1</v>
      </c>
    </row>
    <row r="110" spans="1:10" ht="15.75" customHeight="1">
      <c r="A110" s="34"/>
      <c r="B110" s="34"/>
      <c r="C110" s="34" t="s">
        <v>135</v>
      </c>
      <c r="D110" s="34"/>
      <c r="E110" s="34"/>
      <c r="F110" s="34"/>
      <c r="G110" s="35">
        <f>G11+G44+G47+G61+G91+G95+G105+G102</f>
        <v>547991000</v>
      </c>
      <c r="H110" s="35">
        <f>H11+H44+H47+H61+H91+H95+H105+H102</f>
        <v>646053710</v>
      </c>
      <c r="I110" s="35">
        <f>I11+I44+I47+I61+I91+I95+I105+I102</f>
        <v>630514671</v>
      </c>
      <c r="J110" s="161">
        <f t="shared" si="2"/>
        <v>0.9759477598232507</v>
      </c>
    </row>
  </sheetData>
  <sheetProtection selectLockedCells="1" selectUnlockedCells="1"/>
  <mergeCells count="10">
    <mergeCell ref="I8:I10"/>
    <mergeCell ref="J8:J10"/>
    <mergeCell ref="H8:H10"/>
    <mergeCell ref="A1:G1"/>
    <mergeCell ref="A4:G4"/>
    <mergeCell ref="A5:G5"/>
    <mergeCell ref="A6:G6"/>
    <mergeCell ref="A8:F10"/>
    <mergeCell ref="G8:G10"/>
    <mergeCell ref="A2:G2"/>
  </mergeCells>
  <printOptions headings="1"/>
  <pageMargins left="0.25" right="0.25" top="0.75" bottom="0.75" header="0.5118055555555555" footer="0.5118055555555555"/>
  <pageSetup horizontalDpi="300" verticalDpi="300" orientation="portrait" paperSize="9" scale="82" r:id="rId1"/>
  <rowBreaks count="1" manualBreakCount="1">
    <brk id="5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7.28125" style="1" customWidth="1"/>
    <col min="5" max="5" width="13.00390625" style="1" customWidth="1"/>
    <col min="6" max="6" width="12.140625" style="1" customWidth="1"/>
    <col min="7" max="7" width="9.421875" style="1" customWidth="1"/>
    <col min="8" max="8" width="13.140625" style="1" customWidth="1"/>
    <col min="9" max="16384" width="9.140625" style="1" customWidth="1"/>
  </cols>
  <sheetData>
    <row r="1" spans="1:8" ht="15.75">
      <c r="A1" s="229" t="s">
        <v>787</v>
      </c>
      <c r="B1" s="229"/>
      <c r="C1" s="229"/>
      <c r="D1" s="229"/>
      <c r="E1" s="229"/>
      <c r="F1" s="229"/>
      <c r="G1" s="229"/>
      <c r="H1" s="229"/>
    </row>
    <row r="2" spans="1:8" ht="15.75">
      <c r="A2" s="229"/>
      <c r="B2" s="229"/>
      <c r="C2" s="229"/>
      <c r="D2" s="229"/>
      <c r="E2" s="229"/>
      <c r="F2" s="229"/>
      <c r="G2" s="229"/>
      <c r="H2" s="229"/>
    </row>
    <row r="3" spans="1:8" ht="15.75">
      <c r="A3" s="53"/>
      <c r="B3" s="53"/>
      <c r="C3" s="53"/>
      <c r="D3" s="136"/>
      <c r="E3" s="136"/>
      <c r="F3" s="136"/>
      <c r="G3" s="136"/>
      <c r="H3" s="136"/>
    </row>
    <row r="4" spans="1:8" ht="15.75">
      <c r="A4" s="223" t="s">
        <v>0</v>
      </c>
      <c r="B4" s="223"/>
      <c r="C4" s="223"/>
      <c r="D4" s="223"/>
      <c r="E4" s="223"/>
      <c r="F4" s="223"/>
      <c r="G4" s="223"/>
      <c r="H4" s="223"/>
    </row>
    <row r="5" spans="1:8" ht="15.75">
      <c r="A5" s="230" t="s">
        <v>417</v>
      </c>
      <c r="B5" s="230"/>
      <c r="C5" s="230"/>
      <c r="D5" s="230"/>
      <c r="E5" s="230"/>
      <c r="F5" s="230"/>
      <c r="G5" s="230"/>
      <c r="H5" s="230"/>
    </row>
    <row r="6" spans="1:8" ht="15.75">
      <c r="A6" s="230" t="s">
        <v>168</v>
      </c>
      <c r="B6" s="230"/>
      <c r="C6" s="230"/>
      <c r="D6" s="230"/>
      <c r="E6" s="230"/>
      <c r="F6" s="230"/>
      <c r="G6" s="230"/>
      <c r="H6" s="230"/>
    </row>
    <row r="7" spans="4:8" ht="15.75">
      <c r="D7" s="54"/>
      <c r="E7" s="231" t="s">
        <v>475</v>
      </c>
      <c r="F7" s="231"/>
      <c r="G7" s="231"/>
      <c r="H7" s="231"/>
    </row>
    <row r="8" spans="1:8" ht="12.75" customHeight="1">
      <c r="A8" s="232" t="s">
        <v>169</v>
      </c>
      <c r="B8" s="232"/>
      <c r="C8" s="232"/>
      <c r="D8" s="232"/>
      <c r="E8" s="233" t="s">
        <v>170</v>
      </c>
      <c r="F8" s="233" t="s">
        <v>171</v>
      </c>
      <c r="G8" s="233" t="s">
        <v>488</v>
      </c>
      <c r="H8" s="233" t="s">
        <v>172</v>
      </c>
    </row>
    <row r="9" spans="1:8" ht="15.75">
      <c r="A9" s="232"/>
      <c r="B9" s="232"/>
      <c r="C9" s="232"/>
      <c r="D9" s="232"/>
      <c r="E9" s="233"/>
      <c r="F9" s="233"/>
      <c r="G9" s="233"/>
      <c r="H9" s="233"/>
    </row>
    <row r="10" spans="1:8" ht="15.75">
      <c r="A10" s="232"/>
      <c r="B10" s="232"/>
      <c r="C10" s="232"/>
      <c r="D10" s="232"/>
      <c r="E10" s="233"/>
      <c r="F10" s="233"/>
      <c r="G10" s="233"/>
      <c r="H10" s="233"/>
    </row>
    <row r="11" spans="1:9" ht="15.75">
      <c r="A11" s="234" t="s">
        <v>173</v>
      </c>
      <c r="B11" s="234"/>
      <c r="C11" s="234"/>
      <c r="D11" s="234"/>
      <c r="E11" s="57">
        <v>1990539</v>
      </c>
      <c r="F11" s="56"/>
      <c r="G11" s="56"/>
      <c r="H11" s="57">
        <f>E11+F11+G11</f>
        <v>1990539</v>
      </c>
      <c r="I11" s="58"/>
    </row>
    <row r="12" spans="1:9" ht="15.75">
      <c r="A12" s="235" t="s">
        <v>476</v>
      </c>
      <c r="B12" s="235"/>
      <c r="C12" s="235"/>
      <c r="D12" s="235"/>
      <c r="E12" s="60">
        <v>432226</v>
      </c>
      <c r="F12" s="60"/>
      <c r="G12" s="63"/>
      <c r="H12" s="57">
        <f aca="true" t="shared" si="0" ref="H12:H32">E12+F12+G12</f>
        <v>432226</v>
      </c>
      <c r="I12" s="61"/>
    </row>
    <row r="13" spans="1:9" ht="15.75">
      <c r="A13" s="59" t="s">
        <v>477</v>
      </c>
      <c r="B13" s="59"/>
      <c r="C13" s="59"/>
      <c r="D13" s="59"/>
      <c r="E13" s="60">
        <v>0</v>
      </c>
      <c r="F13" s="60"/>
      <c r="G13" s="63"/>
      <c r="H13" s="57">
        <f t="shared" si="0"/>
        <v>0</v>
      </c>
      <c r="I13" s="61"/>
    </row>
    <row r="14" spans="1:9" ht="15.75">
      <c r="A14" s="59" t="s">
        <v>478</v>
      </c>
      <c r="B14" s="59"/>
      <c r="C14" s="59"/>
      <c r="D14" s="59"/>
      <c r="E14" s="60">
        <v>118772654</v>
      </c>
      <c r="F14" s="60"/>
      <c r="G14" s="63"/>
      <c r="H14" s="57">
        <f t="shared" si="0"/>
        <v>118772654</v>
      </c>
      <c r="I14" s="61"/>
    </row>
    <row r="15" spans="1:9" ht="15.75">
      <c r="A15" s="234" t="s">
        <v>481</v>
      </c>
      <c r="B15" s="234"/>
      <c r="C15" s="234"/>
      <c r="D15" s="234"/>
      <c r="E15" s="57">
        <v>52070</v>
      </c>
      <c r="F15" s="57"/>
      <c r="G15" s="128"/>
      <c r="H15" s="57">
        <f t="shared" si="0"/>
        <v>52070</v>
      </c>
      <c r="I15" s="61"/>
    </row>
    <row r="16" spans="1:9" ht="15.75">
      <c r="A16" s="234" t="s">
        <v>174</v>
      </c>
      <c r="B16" s="234"/>
      <c r="C16" s="234"/>
      <c r="D16" s="234"/>
      <c r="E16" s="57">
        <v>85840644</v>
      </c>
      <c r="F16" s="57"/>
      <c r="G16" s="128"/>
      <c r="H16" s="57">
        <f t="shared" si="0"/>
        <v>85840644</v>
      </c>
      <c r="I16" s="61"/>
    </row>
    <row r="17" spans="1:9" ht="15.75">
      <c r="A17" s="235" t="s">
        <v>482</v>
      </c>
      <c r="B17" s="235"/>
      <c r="C17" s="235"/>
      <c r="D17" s="235"/>
      <c r="E17" s="60">
        <v>129321480</v>
      </c>
      <c r="F17" s="60"/>
      <c r="G17" s="63"/>
      <c r="H17" s="57">
        <f t="shared" si="0"/>
        <v>129321480</v>
      </c>
      <c r="I17" s="61"/>
    </row>
    <row r="18" spans="1:9" ht="15.75">
      <c r="A18" s="59" t="s">
        <v>479</v>
      </c>
      <c r="B18" s="59"/>
      <c r="C18" s="59"/>
      <c r="D18" s="59"/>
      <c r="E18" s="60">
        <v>9080362</v>
      </c>
      <c r="F18" s="60"/>
      <c r="G18" s="63"/>
      <c r="H18" s="57">
        <f t="shared" si="0"/>
        <v>9080362</v>
      </c>
      <c r="I18" s="61"/>
    </row>
    <row r="19" spans="1:9" ht="15.75">
      <c r="A19" s="235" t="s">
        <v>480</v>
      </c>
      <c r="B19" s="235"/>
      <c r="C19" s="235"/>
      <c r="D19" s="235"/>
      <c r="E19" s="60">
        <v>196208000</v>
      </c>
      <c r="F19" s="60"/>
      <c r="G19" s="63"/>
      <c r="H19" s="57">
        <f t="shared" si="0"/>
        <v>196208000</v>
      </c>
      <c r="I19" s="61"/>
    </row>
    <row r="20" spans="1:9" ht="15.75">
      <c r="A20" s="59" t="s">
        <v>175</v>
      </c>
      <c r="B20" s="59"/>
      <c r="C20" s="59"/>
      <c r="D20" s="59"/>
      <c r="E20" s="60">
        <v>10589141</v>
      </c>
      <c r="F20" s="60"/>
      <c r="G20" s="63"/>
      <c r="H20" s="57">
        <f t="shared" si="0"/>
        <v>10589141</v>
      </c>
      <c r="I20" s="61"/>
    </row>
    <row r="21" spans="1:9" ht="15.75">
      <c r="A21" s="234" t="s">
        <v>113</v>
      </c>
      <c r="B21" s="234"/>
      <c r="C21" s="234"/>
      <c r="D21" s="234"/>
      <c r="E21" s="57"/>
      <c r="F21" s="57">
        <v>460636</v>
      </c>
      <c r="G21" s="128"/>
      <c r="H21" s="57">
        <f t="shared" si="0"/>
        <v>460636</v>
      </c>
      <c r="I21" s="61"/>
    </row>
    <row r="22" spans="1:9" ht="15.75">
      <c r="A22" s="234" t="s">
        <v>120</v>
      </c>
      <c r="B22" s="234"/>
      <c r="C22" s="234"/>
      <c r="D22" s="234"/>
      <c r="E22" s="57"/>
      <c r="F22" s="57">
        <v>1864300</v>
      </c>
      <c r="G22" s="128"/>
      <c r="H22" s="57">
        <f t="shared" si="0"/>
        <v>1864300</v>
      </c>
      <c r="I22" s="62"/>
    </row>
    <row r="23" spans="1:9" ht="15.75">
      <c r="A23" s="234" t="s">
        <v>122</v>
      </c>
      <c r="B23" s="234"/>
      <c r="C23" s="234"/>
      <c r="D23" s="234"/>
      <c r="E23" s="57">
        <v>60000</v>
      </c>
      <c r="F23" s="57"/>
      <c r="G23" s="128"/>
      <c r="H23" s="57">
        <f t="shared" si="0"/>
        <v>60000</v>
      </c>
      <c r="I23" s="62"/>
    </row>
    <row r="24" spans="1:9" ht="15.75">
      <c r="A24" s="234" t="s">
        <v>123</v>
      </c>
      <c r="B24" s="234"/>
      <c r="C24" s="234"/>
      <c r="D24" s="234"/>
      <c r="E24" s="57">
        <v>0</v>
      </c>
      <c r="F24" s="57"/>
      <c r="G24" s="128"/>
      <c r="H24" s="57">
        <f t="shared" si="0"/>
        <v>0</v>
      </c>
      <c r="I24" s="62"/>
    </row>
    <row r="25" spans="1:9" ht="15.75">
      <c r="A25" s="234" t="s">
        <v>124</v>
      </c>
      <c r="B25" s="234"/>
      <c r="C25" s="234"/>
      <c r="D25" s="234"/>
      <c r="E25" s="57">
        <v>3798100</v>
      </c>
      <c r="F25" s="57"/>
      <c r="G25" s="128"/>
      <c r="H25" s="57">
        <f t="shared" si="0"/>
        <v>3798100</v>
      </c>
      <c r="I25" s="62"/>
    </row>
    <row r="26" spans="1:9" ht="15.75">
      <c r="A26" s="234" t="s">
        <v>127</v>
      </c>
      <c r="B26" s="234"/>
      <c r="C26" s="234"/>
      <c r="D26" s="234"/>
      <c r="E26" s="57"/>
      <c r="F26" s="57">
        <v>25825850</v>
      </c>
      <c r="G26" s="128"/>
      <c r="H26" s="57">
        <f t="shared" si="0"/>
        <v>25825850</v>
      </c>
      <c r="I26" s="62"/>
    </row>
    <row r="27" spans="1:9" ht="15.75">
      <c r="A27" s="234" t="s">
        <v>128</v>
      </c>
      <c r="B27" s="234"/>
      <c r="C27" s="234"/>
      <c r="D27" s="234"/>
      <c r="E27" s="57"/>
      <c r="F27" s="57">
        <v>82290</v>
      </c>
      <c r="G27" s="128"/>
      <c r="H27" s="57">
        <f t="shared" si="0"/>
        <v>82290</v>
      </c>
      <c r="I27" s="62"/>
    </row>
    <row r="28" spans="1:9" ht="15.75">
      <c r="A28" s="234" t="s">
        <v>176</v>
      </c>
      <c r="B28" s="234"/>
      <c r="C28" s="234"/>
      <c r="D28" s="234"/>
      <c r="E28" s="57"/>
      <c r="F28" s="57">
        <v>385794</v>
      </c>
      <c r="G28" s="128"/>
      <c r="H28" s="57">
        <f t="shared" si="0"/>
        <v>385794</v>
      </c>
      <c r="I28" s="62"/>
    </row>
    <row r="29" spans="1:9" ht="15.75">
      <c r="A29" s="234" t="s">
        <v>131</v>
      </c>
      <c r="B29" s="234"/>
      <c r="C29" s="234"/>
      <c r="D29" s="234"/>
      <c r="E29" s="57">
        <v>892980</v>
      </c>
      <c r="F29" s="57"/>
      <c r="G29" s="128"/>
      <c r="H29" s="57">
        <f t="shared" si="0"/>
        <v>892980</v>
      </c>
      <c r="I29" s="61"/>
    </row>
    <row r="30" spans="1:9" ht="15.75">
      <c r="A30" s="234" t="s">
        <v>177</v>
      </c>
      <c r="B30" s="234"/>
      <c r="C30" s="234"/>
      <c r="D30" s="234"/>
      <c r="E30" s="57">
        <v>5025120</v>
      </c>
      <c r="F30" s="57"/>
      <c r="G30" s="128"/>
      <c r="H30" s="57">
        <f t="shared" si="0"/>
        <v>5025120</v>
      </c>
      <c r="I30" s="61"/>
    </row>
    <row r="31" spans="1:9" ht="15.75">
      <c r="A31" s="234" t="s">
        <v>483</v>
      </c>
      <c r="B31" s="234"/>
      <c r="C31" s="234"/>
      <c r="D31" s="234"/>
      <c r="E31" s="57"/>
      <c r="F31" s="57">
        <v>19832485</v>
      </c>
      <c r="G31" s="128"/>
      <c r="H31" s="57">
        <f t="shared" si="0"/>
        <v>19832485</v>
      </c>
      <c r="I31" s="61"/>
    </row>
    <row r="32" spans="1:9" ht="15.75">
      <c r="A32" s="55" t="s">
        <v>542</v>
      </c>
      <c r="B32" s="55"/>
      <c r="C32" s="55"/>
      <c r="D32" s="55"/>
      <c r="E32" s="57"/>
      <c r="F32" s="57">
        <v>20000000</v>
      </c>
      <c r="G32" s="128"/>
      <c r="H32" s="57">
        <f t="shared" si="0"/>
        <v>20000000</v>
      </c>
      <c r="I32" s="61"/>
    </row>
    <row r="33" spans="1:9" ht="15.75">
      <c r="A33" s="236" t="s">
        <v>135</v>
      </c>
      <c r="B33" s="236"/>
      <c r="C33" s="236"/>
      <c r="D33" s="236"/>
      <c r="E33" s="63">
        <f>SUM(E11:E31)</f>
        <v>562063316</v>
      </c>
      <c r="F33" s="63">
        <f>SUM(F11:F32)</f>
        <v>68451355</v>
      </c>
      <c r="G33" s="63">
        <f>SUM(G11:G31)</f>
        <v>0</v>
      </c>
      <c r="H33" s="63">
        <f>SUM(H11:H32)</f>
        <v>630514671</v>
      </c>
      <c r="I33" s="61"/>
    </row>
  </sheetData>
  <sheetProtection selectLockedCells="1" selectUnlockedCells="1"/>
  <mergeCells count="29">
    <mergeCell ref="A28:D28"/>
    <mergeCell ref="A29:D29"/>
    <mergeCell ref="A30:D30"/>
    <mergeCell ref="A31:D31"/>
    <mergeCell ref="A33:D33"/>
    <mergeCell ref="A22:D22"/>
    <mergeCell ref="A23:D23"/>
    <mergeCell ref="A24:D24"/>
    <mergeCell ref="A25:D25"/>
    <mergeCell ref="A26:D26"/>
    <mergeCell ref="A27:D27"/>
    <mergeCell ref="A12:D12"/>
    <mergeCell ref="A15:D15"/>
    <mergeCell ref="A16:D16"/>
    <mergeCell ref="A17:D17"/>
    <mergeCell ref="A19:D19"/>
    <mergeCell ref="A21:D21"/>
    <mergeCell ref="A8:D10"/>
    <mergeCell ref="E8:E10"/>
    <mergeCell ref="F8:F10"/>
    <mergeCell ref="G8:G10"/>
    <mergeCell ref="H8:H10"/>
    <mergeCell ref="A11:D11"/>
    <mergeCell ref="A1:H1"/>
    <mergeCell ref="A4:H4"/>
    <mergeCell ref="A5:H5"/>
    <mergeCell ref="A6:H6"/>
    <mergeCell ref="E7:H7"/>
    <mergeCell ref="A2:H2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6"/>
  <sheetViews>
    <sheetView view="pageBreakPreview" zoomScaleSheetLayoutView="100" zoomScalePageLayoutView="0" workbookViewId="0" topLeftCell="A1">
      <selection activeCell="I765" sqref="I765"/>
    </sheetView>
  </sheetViews>
  <sheetFormatPr defaultColWidth="9.140625" defaultRowHeight="15.75" customHeight="1"/>
  <cols>
    <col min="1" max="1" width="3.28125" style="64" customWidth="1"/>
    <col min="2" max="2" width="4.8515625" style="62" customWidth="1"/>
    <col min="3" max="3" width="7.140625" style="62" customWidth="1"/>
    <col min="4" max="4" width="6.421875" style="62" customWidth="1"/>
    <col min="5" max="5" width="45.57421875" style="62" customWidth="1"/>
    <col min="6" max="6" width="9.421875" style="62" customWidth="1"/>
    <col min="7" max="7" width="12.57421875" style="62" customWidth="1"/>
    <col min="8" max="8" width="13.28125" style="1" customWidth="1"/>
    <col min="9" max="9" width="12.8515625" style="1" customWidth="1"/>
    <col min="10" max="16384" width="9.140625" style="1" customWidth="1"/>
  </cols>
  <sheetData>
    <row r="1" spans="1:7" ht="15.75" customHeight="1">
      <c r="A1" s="237" t="s">
        <v>543</v>
      </c>
      <c r="B1" s="237"/>
      <c r="C1" s="237"/>
      <c r="D1" s="237"/>
      <c r="E1" s="237"/>
      <c r="F1" s="237"/>
      <c r="G1" s="237"/>
    </row>
    <row r="2" spans="1:7" ht="15.75" customHeight="1">
      <c r="A2" s="237"/>
      <c r="B2" s="237"/>
      <c r="C2" s="237"/>
      <c r="D2" s="237"/>
      <c r="E2" s="237"/>
      <c r="F2" s="237"/>
      <c r="G2" s="237"/>
    </row>
    <row r="3" spans="1:7" ht="15.75" customHeight="1">
      <c r="A3" s="215"/>
      <c r="B3" s="215"/>
      <c r="C3" s="215"/>
      <c r="D3" s="215"/>
      <c r="E3" s="215"/>
      <c r="F3" s="215"/>
      <c r="G3" s="215"/>
    </row>
    <row r="4" spans="1:7" ht="15.75" customHeight="1">
      <c r="A4" s="223" t="s">
        <v>0</v>
      </c>
      <c r="B4" s="223"/>
      <c r="C4" s="223"/>
      <c r="D4" s="223"/>
      <c r="E4" s="223"/>
      <c r="F4" s="223"/>
      <c r="G4" s="223"/>
    </row>
    <row r="5" spans="1:7" ht="15.75" customHeight="1">
      <c r="A5" s="223" t="s">
        <v>178</v>
      </c>
      <c r="B5" s="223"/>
      <c r="C5" s="223"/>
      <c r="D5" s="223"/>
      <c r="E5" s="223"/>
      <c r="F5" s="223"/>
      <c r="G5" s="223"/>
    </row>
    <row r="6" spans="1:7" ht="15.75" customHeight="1">
      <c r="A6" s="223" t="s">
        <v>44</v>
      </c>
      <c r="B6" s="223"/>
      <c r="C6" s="223"/>
      <c r="D6" s="223"/>
      <c r="E6" s="223"/>
      <c r="F6" s="223"/>
      <c r="G6" s="223"/>
    </row>
    <row r="7" spans="1:9" ht="15.75" customHeight="1">
      <c r="A7" s="24"/>
      <c r="B7" s="24"/>
      <c r="C7" s="24"/>
      <c r="D7" s="24"/>
      <c r="E7" s="24"/>
      <c r="F7" s="230"/>
      <c r="G7" s="230"/>
      <c r="I7" s="1" t="s">
        <v>415</v>
      </c>
    </row>
    <row r="8" spans="1:10" ht="15.75" customHeight="1">
      <c r="A8" s="228" t="s">
        <v>179</v>
      </c>
      <c r="B8" s="228"/>
      <c r="C8" s="228"/>
      <c r="D8" s="228"/>
      <c r="E8" s="228"/>
      <c r="F8" s="239" t="s">
        <v>180</v>
      </c>
      <c r="G8" s="221" t="s">
        <v>3</v>
      </c>
      <c r="H8" s="221" t="s">
        <v>416</v>
      </c>
      <c r="I8" s="221" t="s">
        <v>530</v>
      </c>
      <c r="J8" s="221" t="s">
        <v>526</v>
      </c>
    </row>
    <row r="9" spans="1:10" s="23" customFormat="1" ht="15.75" customHeight="1">
      <c r="A9" s="228"/>
      <c r="B9" s="228"/>
      <c r="C9" s="228"/>
      <c r="D9" s="228"/>
      <c r="E9" s="228"/>
      <c r="F9" s="239"/>
      <c r="G9" s="221"/>
      <c r="H9" s="221"/>
      <c r="I9" s="221"/>
      <c r="J9" s="221"/>
    </row>
    <row r="10" spans="1:10" s="61" customFormat="1" ht="15.75" customHeight="1">
      <c r="A10" s="9" t="s">
        <v>181</v>
      </c>
      <c r="B10" s="25"/>
      <c r="C10" s="25"/>
      <c r="D10" s="25"/>
      <c r="E10" s="25"/>
      <c r="F10" s="25"/>
      <c r="G10" s="65">
        <f>G11+G25+G30+G67+G83+G78</f>
        <v>154259000</v>
      </c>
      <c r="H10" s="65">
        <f>H11+H25+H30+H67+H83+H78</f>
        <v>208542285</v>
      </c>
      <c r="I10" s="65">
        <f>I11+I25+I30+I67+I83+I78</f>
        <v>49991781</v>
      </c>
      <c r="J10" s="162">
        <f>I10/H10</f>
        <v>0.23972011719349867</v>
      </c>
    </row>
    <row r="11" spans="1:10" s="61" customFormat="1" ht="15.75" customHeight="1">
      <c r="A11" s="31" t="s">
        <v>24</v>
      </c>
      <c r="B11" s="66"/>
      <c r="C11" s="66" t="s">
        <v>182</v>
      </c>
      <c r="D11" s="66"/>
      <c r="E11" s="66"/>
      <c r="F11" s="67">
        <v>2</v>
      </c>
      <c r="G11" s="68">
        <f>G12+G16</f>
        <v>10906000</v>
      </c>
      <c r="H11" s="68">
        <f>H12+H16</f>
        <v>11887780</v>
      </c>
      <c r="I11" s="68">
        <f>I12+I16</f>
        <v>11705963</v>
      </c>
      <c r="J11" s="163">
        <f>I11/H11</f>
        <v>0.9847055547797823</v>
      </c>
    </row>
    <row r="12" spans="1:10" s="61" customFormat="1" ht="15.75" customHeight="1">
      <c r="A12" s="69"/>
      <c r="B12" s="66" t="s">
        <v>183</v>
      </c>
      <c r="C12" s="66"/>
      <c r="D12" s="66" t="s">
        <v>184</v>
      </c>
      <c r="E12" s="66"/>
      <c r="F12" s="41"/>
      <c r="G12" s="68">
        <f>SUM(G13:G15)</f>
        <v>1522000</v>
      </c>
      <c r="H12" s="68">
        <f>SUM(H13:H15)</f>
        <v>1577500</v>
      </c>
      <c r="I12" s="68">
        <f>SUM(I13:I15)</f>
        <v>1559503</v>
      </c>
      <c r="J12" s="163">
        <f aca="true" t="shared" si="0" ref="J12:J76">I12/H12</f>
        <v>0.988591442155309</v>
      </c>
    </row>
    <row r="13" spans="1:10" s="61" customFormat="1" ht="15.75" customHeight="1">
      <c r="A13" s="28"/>
      <c r="B13" s="41"/>
      <c r="C13" s="41" t="s">
        <v>185</v>
      </c>
      <c r="D13" s="41" t="s">
        <v>186</v>
      </c>
      <c r="E13" s="41"/>
      <c r="F13" s="41"/>
      <c r="G13" s="70">
        <v>1332000</v>
      </c>
      <c r="H13" s="70">
        <v>1332000</v>
      </c>
      <c r="I13" s="70">
        <v>1326003</v>
      </c>
      <c r="J13" s="163">
        <f t="shared" si="0"/>
        <v>0.9954977477477478</v>
      </c>
    </row>
    <row r="14" spans="1:10" s="61" customFormat="1" ht="15.75" customHeight="1">
      <c r="A14" s="28"/>
      <c r="B14" s="41"/>
      <c r="C14" s="41" t="s">
        <v>497</v>
      </c>
      <c r="D14" s="41" t="s">
        <v>498</v>
      </c>
      <c r="E14" s="41"/>
      <c r="F14" s="41"/>
      <c r="G14" s="70"/>
      <c r="H14" s="70">
        <v>55500</v>
      </c>
      <c r="I14" s="70">
        <v>55500</v>
      </c>
      <c r="J14" s="163">
        <f t="shared" si="0"/>
        <v>1</v>
      </c>
    </row>
    <row r="15" spans="1:10" s="61" customFormat="1" ht="15.75" customHeight="1">
      <c r="A15" s="69"/>
      <c r="B15" s="41"/>
      <c r="C15" s="41" t="s">
        <v>187</v>
      </c>
      <c r="D15" s="41" t="s">
        <v>188</v>
      </c>
      <c r="E15" s="41"/>
      <c r="F15" s="41"/>
      <c r="G15" s="70">
        <v>190000</v>
      </c>
      <c r="H15" s="70">
        <v>190000</v>
      </c>
      <c r="I15" s="70">
        <v>178000</v>
      </c>
      <c r="J15" s="163">
        <f t="shared" si="0"/>
        <v>0.9368421052631579</v>
      </c>
    </row>
    <row r="16" spans="1:10" s="61" customFormat="1" ht="15.75" customHeight="1">
      <c r="A16" s="69"/>
      <c r="B16" s="66" t="s">
        <v>189</v>
      </c>
      <c r="C16" s="66"/>
      <c r="D16" s="66" t="s">
        <v>190</v>
      </c>
      <c r="E16" s="66"/>
      <c r="F16" s="41"/>
      <c r="G16" s="68">
        <f>G17+G23</f>
        <v>9384000</v>
      </c>
      <c r="H16" s="68">
        <f>H17+H23</f>
        <v>10310280</v>
      </c>
      <c r="I16" s="68">
        <f>I17+I23</f>
        <v>10146460</v>
      </c>
      <c r="J16" s="163">
        <f t="shared" si="0"/>
        <v>0.9841110037748733</v>
      </c>
    </row>
    <row r="17" spans="1:10" s="61" customFormat="1" ht="15.75" customHeight="1">
      <c r="A17" s="69"/>
      <c r="B17" s="41"/>
      <c r="C17" s="41" t="s">
        <v>191</v>
      </c>
      <c r="D17" s="41" t="s">
        <v>192</v>
      </c>
      <c r="E17" s="41"/>
      <c r="F17" s="41"/>
      <c r="G17" s="70">
        <f>SUM(G18:G22)</f>
        <v>8884000</v>
      </c>
      <c r="H17" s="70">
        <f>SUM(H18:H22)</f>
        <v>9970080</v>
      </c>
      <c r="I17" s="70">
        <f>SUM(I18:I22)</f>
        <v>9969991</v>
      </c>
      <c r="J17" s="163">
        <f t="shared" si="0"/>
        <v>0.9999910732912876</v>
      </c>
    </row>
    <row r="18" spans="1:10" s="61" customFormat="1" ht="15.75" customHeight="1">
      <c r="A18" s="69"/>
      <c r="B18" s="41"/>
      <c r="C18" s="41"/>
      <c r="D18" s="41"/>
      <c r="E18" s="71" t="s">
        <v>548</v>
      </c>
      <c r="F18" s="41"/>
      <c r="G18" s="72">
        <v>3590000</v>
      </c>
      <c r="H18" s="72">
        <v>3607800</v>
      </c>
      <c r="I18" s="72">
        <v>3968339</v>
      </c>
      <c r="J18" s="163">
        <f t="shared" si="0"/>
        <v>1.0999332002882642</v>
      </c>
    </row>
    <row r="19" spans="1:10" s="61" customFormat="1" ht="15.75" customHeight="1">
      <c r="A19" s="69"/>
      <c r="B19" s="41"/>
      <c r="C19" s="41"/>
      <c r="D19" s="41"/>
      <c r="E19" s="71" t="s">
        <v>499</v>
      </c>
      <c r="F19" s="41"/>
      <c r="G19" s="72"/>
      <c r="H19" s="72">
        <v>1068280</v>
      </c>
      <c r="I19" s="72">
        <v>1068280</v>
      </c>
      <c r="J19" s="163">
        <f t="shared" si="0"/>
        <v>1</v>
      </c>
    </row>
    <row r="20" spans="1:10" s="61" customFormat="1" ht="15.75" customHeight="1">
      <c r="A20" s="69"/>
      <c r="B20" s="41"/>
      <c r="C20" s="41"/>
      <c r="D20" s="41"/>
      <c r="E20" s="71" t="s">
        <v>188</v>
      </c>
      <c r="F20" s="41"/>
      <c r="G20" s="72">
        <v>190000</v>
      </c>
      <c r="H20" s="72">
        <v>190000</v>
      </c>
      <c r="I20" s="72">
        <v>190000</v>
      </c>
      <c r="J20" s="163">
        <f t="shared" si="0"/>
        <v>1</v>
      </c>
    </row>
    <row r="21" spans="1:10" s="61" customFormat="1" ht="15.75" customHeight="1">
      <c r="A21" s="69"/>
      <c r="B21" s="41"/>
      <c r="C21" s="41"/>
      <c r="D21" s="41"/>
      <c r="E21" s="71" t="s">
        <v>193</v>
      </c>
      <c r="F21" s="41"/>
      <c r="G21" s="72">
        <v>4377000</v>
      </c>
      <c r="H21" s="72">
        <v>4377000</v>
      </c>
      <c r="I21" s="72">
        <v>4016436</v>
      </c>
      <c r="J21" s="163">
        <f t="shared" si="0"/>
        <v>0.9176230294722413</v>
      </c>
    </row>
    <row r="22" spans="1:10" s="61" customFormat="1" ht="15.75" customHeight="1">
      <c r="A22" s="69"/>
      <c r="B22" s="41"/>
      <c r="C22" s="41"/>
      <c r="D22" s="71"/>
      <c r="E22" s="71" t="s">
        <v>194</v>
      </c>
      <c r="F22" s="41"/>
      <c r="G22" s="72">
        <v>727000</v>
      </c>
      <c r="H22" s="72">
        <v>727000</v>
      </c>
      <c r="I22" s="72">
        <v>726936</v>
      </c>
      <c r="J22" s="163">
        <f t="shared" si="0"/>
        <v>0.9999119669876203</v>
      </c>
    </row>
    <row r="23" spans="1:10" s="61" customFormat="1" ht="15.75" customHeight="1">
      <c r="A23" s="69"/>
      <c r="B23" s="41"/>
      <c r="C23" s="41" t="s">
        <v>195</v>
      </c>
      <c r="D23" s="41" t="s">
        <v>196</v>
      </c>
      <c r="E23" s="41"/>
      <c r="F23" s="41"/>
      <c r="G23" s="70">
        <v>500000</v>
      </c>
      <c r="H23" s="70">
        <v>340200</v>
      </c>
      <c r="I23" s="70">
        <v>176469</v>
      </c>
      <c r="J23" s="163">
        <f t="shared" si="0"/>
        <v>0.5187213403880071</v>
      </c>
    </row>
    <row r="24" spans="1:10" s="61" customFormat="1" ht="15.75" customHeight="1">
      <c r="A24" s="69"/>
      <c r="B24" s="41"/>
      <c r="C24" s="41"/>
      <c r="D24" s="41"/>
      <c r="E24" s="41"/>
      <c r="F24" s="41"/>
      <c r="G24" s="70"/>
      <c r="H24" s="70"/>
      <c r="I24" s="70"/>
      <c r="J24" s="163"/>
    </row>
    <row r="25" spans="1:10" s="61" customFormat="1" ht="15.75" customHeight="1">
      <c r="A25" s="31" t="s">
        <v>26</v>
      </c>
      <c r="B25" s="66"/>
      <c r="C25" s="66" t="s">
        <v>197</v>
      </c>
      <c r="D25" s="73"/>
      <c r="E25" s="73"/>
      <c r="F25" s="74"/>
      <c r="G25" s="68">
        <f>SUM(G26:G28)</f>
        <v>2992000</v>
      </c>
      <c r="H25" s="68">
        <f>SUM(H26:H28)</f>
        <v>3370419</v>
      </c>
      <c r="I25" s="68">
        <f>SUM(I26:I28)</f>
        <v>3130134</v>
      </c>
      <c r="J25" s="163">
        <f t="shared" si="0"/>
        <v>0.9287076769980231</v>
      </c>
    </row>
    <row r="26" spans="1:10" s="61" customFormat="1" ht="15.75" customHeight="1">
      <c r="A26" s="69"/>
      <c r="B26" s="41"/>
      <c r="C26" s="41"/>
      <c r="D26" s="71" t="s">
        <v>198</v>
      </c>
      <c r="E26" s="41"/>
      <c r="F26" s="41"/>
      <c r="G26" s="70">
        <v>2842000</v>
      </c>
      <c r="H26" s="70">
        <v>3094019</v>
      </c>
      <c r="I26" s="70">
        <v>2857402</v>
      </c>
      <c r="J26" s="163">
        <f t="shared" si="0"/>
        <v>0.9235243868896733</v>
      </c>
    </row>
    <row r="27" spans="1:10" s="61" customFormat="1" ht="15.75" customHeight="1">
      <c r="A27" s="69"/>
      <c r="B27" s="41"/>
      <c r="C27" s="41"/>
      <c r="D27" s="71" t="s">
        <v>199</v>
      </c>
      <c r="E27" s="41"/>
      <c r="F27" s="41"/>
      <c r="G27" s="70">
        <v>82000</v>
      </c>
      <c r="H27" s="70">
        <v>208400</v>
      </c>
      <c r="I27" s="70">
        <v>208378</v>
      </c>
      <c r="J27" s="163">
        <f t="shared" si="0"/>
        <v>0.99989443378119</v>
      </c>
    </row>
    <row r="28" spans="1:10" s="61" customFormat="1" ht="15.75" customHeight="1">
      <c r="A28" s="69"/>
      <c r="B28" s="41"/>
      <c r="C28" s="41"/>
      <c r="D28" s="71" t="s">
        <v>200</v>
      </c>
      <c r="E28" s="41"/>
      <c r="F28" s="41"/>
      <c r="G28" s="70">
        <v>68000</v>
      </c>
      <c r="H28" s="70">
        <v>68000</v>
      </c>
      <c r="I28" s="70">
        <v>64354</v>
      </c>
      <c r="J28" s="163">
        <f t="shared" si="0"/>
        <v>0.9463823529411765</v>
      </c>
    </row>
    <row r="29" spans="1:10" s="61" customFormat="1" ht="15.75" customHeight="1">
      <c r="A29" s="69"/>
      <c r="B29" s="41"/>
      <c r="C29" s="41"/>
      <c r="D29" s="41"/>
      <c r="E29" s="41"/>
      <c r="F29" s="41"/>
      <c r="G29" s="70"/>
      <c r="H29" s="70"/>
      <c r="I29" s="70"/>
      <c r="J29" s="163"/>
    </row>
    <row r="30" spans="1:10" s="61" customFormat="1" ht="15.75" customHeight="1">
      <c r="A30" s="31" t="s">
        <v>27</v>
      </c>
      <c r="B30" s="66"/>
      <c r="C30" s="66" t="s">
        <v>28</v>
      </c>
      <c r="D30" s="66"/>
      <c r="E30" s="66"/>
      <c r="F30" s="41"/>
      <c r="G30" s="68">
        <f>G31+G39+G46+G57+G62</f>
        <v>13390000</v>
      </c>
      <c r="H30" s="68">
        <f>H31+H39+H46+H57+H62</f>
        <v>17019640</v>
      </c>
      <c r="I30" s="68">
        <f>I31+I39+I46+I57+I62</f>
        <v>15464880</v>
      </c>
      <c r="J30" s="163">
        <f t="shared" si="0"/>
        <v>0.9086490666077544</v>
      </c>
    </row>
    <row r="31" spans="1:10" s="78" customFormat="1" ht="15.75" customHeight="1">
      <c r="A31" s="75"/>
      <c r="B31" s="66" t="s">
        <v>201</v>
      </c>
      <c r="C31" s="76"/>
      <c r="D31" s="66" t="s">
        <v>202</v>
      </c>
      <c r="E31" s="77"/>
      <c r="F31" s="75"/>
      <c r="G31" s="68">
        <f>G32+G36</f>
        <v>1110000</v>
      </c>
      <c r="H31" s="68">
        <f>H32+H36</f>
        <v>1220800</v>
      </c>
      <c r="I31" s="68">
        <f>I32+I36</f>
        <v>993916</v>
      </c>
      <c r="J31" s="163">
        <f t="shared" si="0"/>
        <v>0.814151376146789</v>
      </c>
    </row>
    <row r="32" spans="1:10" s="61" customFormat="1" ht="15.75" customHeight="1">
      <c r="A32" s="69"/>
      <c r="B32" s="41"/>
      <c r="C32" s="41" t="s">
        <v>203</v>
      </c>
      <c r="D32" s="41" t="s">
        <v>204</v>
      </c>
      <c r="E32" s="75"/>
      <c r="F32" s="75"/>
      <c r="G32" s="70">
        <f>SUM(G33:G35)</f>
        <v>400000</v>
      </c>
      <c r="H32" s="70">
        <f>SUM(H33:H35)</f>
        <v>400000</v>
      </c>
      <c r="I32" s="70">
        <f>SUM(I33:I35)</f>
        <v>295627</v>
      </c>
      <c r="J32" s="163">
        <f t="shared" si="0"/>
        <v>0.7390675</v>
      </c>
    </row>
    <row r="33" spans="1:10" s="61" customFormat="1" ht="15.75" customHeight="1">
      <c r="A33" s="69"/>
      <c r="B33" s="41"/>
      <c r="C33" s="41"/>
      <c r="D33" s="41"/>
      <c r="E33" s="75" t="s">
        <v>205</v>
      </c>
      <c r="F33" s="75"/>
      <c r="G33" s="70">
        <v>100000</v>
      </c>
      <c r="H33" s="70">
        <v>100000</v>
      </c>
      <c r="I33" s="70">
        <v>25469</v>
      </c>
      <c r="J33" s="163">
        <f t="shared" si="0"/>
        <v>0.25469</v>
      </c>
    </row>
    <row r="34" spans="1:10" s="61" customFormat="1" ht="15.75" customHeight="1">
      <c r="A34" s="69"/>
      <c r="B34" s="41"/>
      <c r="C34" s="41"/>
      <c r="D34" s="41"/>
      <c r="E34" s="75" t="s">
        <v>206</v>
      </c>
      <c r="F34" s="75"/>
      <c r="G34" s="70">
        <v>100000</v>
      </c>
      <c r="H34" s="70">
        <v>100000</v>
      </c>
      <c r="I34" s="70">
        <v>99836</v>
      </c>
      <c r="J34" s="163">
        <f t="shared" si="0"/>
        <v>0.99836</v>
      </c>
    </row>
    <row r="35" spans="1:10" s="61" customFormat="1" ht="15.75" customHeight="1">
      <c r="A35" s="69"/>
      <c r="B35" s="41"/>
      <c r="C35" s="41"/>
      <c r="D35" s="41"/>
      <c r="E35" s="75" t="s">
        <v>207</v>
      </c>
      <c r="F35" s="75"/>
      <c r="G35" s="70">
        <v>200000</v>
      </c>
      <c r="H35" s="70">
        <v>200000</v>
      </c>
      <c r="I35" s="70">
        <v>170322</v>
      </c>
      <c r="J35" s="163">
        <f t="shared" si="0"/>
        <v>0.85161</v>
      </c>
    </row>
    <row r="36" spans="1:10" s="61" customFormat="1" ht="15.75" customHeight="1">
      <c r="A36" s="69"/>
      <c r="B36" s="41"/>
      <c r="C36" s="41" t="s">
        <v>208</v>
      </c>
      <c r="D36" s="41" t="s">
        <v>209</v>
      </c>
      <c r="E36" s="41"/>
      <c r="F36" s="41"/>
      <c r="G36" s="70">
        <f>SUM(G37:G38)</f>
        <v>710000</v>
      </c>
      <c r="H36" s="70">
        <f>SUM(H37:H38)</f>
        <v>820800</v>
      </c>
      <c r="I36" s="70">
        <f>SUM(I37:I38)</f>
        <v>698289</v>
      </c>
      <c r="J36" s="163">
        <f t="shared" si="0"/>
        <v>0.8507419590643275</v>
      </c>
    </row>
    <row r="37" spans="1:10" s="61" customFormat="1" ht="15.75" customHeight="1">
      <c r="A37" s="31"/>
      <c r="B37" s="66"/>
      <c r="C37" s="66"/>
      <c r="D37" s="66"/>
      <c r="E37" s="71" t="s">
        <v>210</v>
      </c>
      <c r="F37" s="41"/>
      <c r="G37" s="70">
        <v>260000</v>
      </c>
      <c r="H37" s="70">
        <v>260000</v>
      </c>
      <c r="I37" s="70">
        <v>137550</v>
      </c>
      <c r="J37" s="163">
        <f t="shared" si="0"/>
        <v>0.5290384615384616</v>
      </c>
    </row>
    <row r="38" spans="1:10" s="61" customFormat="1" ht="15.75" customHeight="1">
      <c r="A38" s="31"/>
      <c r="B38" s="66"/>
      <c r="C38" s="66"/>
      <c r="D38" s="66"/>
      <c r="E38" s="71" t="s">
        <v>211</v>
      </c>
      <c r="F38" s="41"/>
      <c r="G38" s="70">
        <v>450000</v>
      </c>
      <c r="H38" s="70">
        <v>560800</v>
      </c>
      <c r="I38" s="70">
        <v>560739</v>
      </c>
      <c r="J38" s="163">
        <f t="shared" si="0"/>
        <v>0.9998912268188302</v>
      </c>
    </row>
    <row r="39" spans="1:10" s="78" customFormat="1" ht="15.75" customHeight="1">
      <c r="A39" s="75"/>
      <c r="B39" s="66" t="s">
        <v>212</v>
      </c>
      <c r="C39" s="76"/>
      <c r="D39" s="66" t="s">
        <v>213</v>
      </c>
      <c r="E39" s="76"/>
      <c r="F39" s="71"/>
      <c r="G39" s="68">
        <f>G40+G44</f>
        <v>1330000</v>
      </c>
      <c r="H39" s="68">
        <f>H40+H44</f>
        <v>1219200</v>
      </c>
      <c r="I39" s="68">
        <f>I40+I44</f>
        <v>1185536</v>
      </c>
      <c r="J39" s="163">
        <f t="shared" si="0"/>
        <v>0.9723884514435696</v>
      </c>
    </row>
    <row r="40" spans="1:10" s="61" customFormat="1" ht="15.75" customHeight="1">
      <c r="A40" s="69"/>
      <c r="B40" s="41"/>
      <c r="C40" s="41" t="s">
        <v>214</v>
      </c>
      <c r="D40" s="41" t="s">
        <v>215</v>
      </c>
      <c r="E40" s="41"/>
      <c r="F40" s="41"/>
      <c r="G40" s="70">
        <f>SUM(G41:G43)</f>
        <v>630000</v>
      </c>
      <c r="H40" s="70">
        <f>SUM(H41:H43)</f>
        <v>556400</v>
      </c>
      <c r="I40" s="70">
        <f>SUM(I41:I43)</f>
        <v>522826</v>
      </c>
      <c r="J40" s="163">
        <f t="shared" si="0"/>
        <v>0.9396585190510424</v>
      </c>
    </row>
    <row r="41" spans="1:10" s="61" customFormat="1" ht="15.75" customHeight="1">
      <c r="A41" s="69"/>
      <c r="B41" s="41"/>
      <c r="C41" s="41"/>
      <c r="D41" s="41"/>
      <c r="E41" s="71" t="s">
        <v>216</v>
      </c>
      <c r="F41" s="41"/>
      <c r="G41" s="70">
        <v>120000</v>
      </c>
      <c r="H41" s="70">
        <v>120000</v>
      </c>
      <c r="I41" s="70">
        <v>119961</v>
      </c>
      <c r="J41" s="163">
        <f t="shared" si="0"/>
        <v>0.999675</v>
      </c>
    </row>
    <row r="42" spans="1:10" s="61" customFormat="1" ht="15.75" customHeight="1">
      <c r="A42" s="69"/>
      <c r="B42" s="41"/>
      <c r="C42" s="41"/>
      <c r="D42" s="41"/>
      <c r="E42" s="71" t="s">
        <v>217</v>
      </c>
      <c r="F42" s="41"/>
      <c r="G42" s="70">
        <v>250000</v>
      </c>
      <c r="H42" s="70">
        <v>189200</v>
      </c>
      <c r="I42" s="70">
        <v>156865</v>
      </c>
      <c r="J42" s="163">
        <f t="shared" si="0"/>
        <v>0.8290961945031713</v>
      </c>
    </row>
    <row r="43" spans="1:10" s="61" customFormat="1" ht="15.75" customHeight="1">
      <c r="A43" s="69"/>
      <c r="B43" s="41"/>
      <c r="C43" s="41"/>
      <c r="D43" s="41"/>
      <c r="E43" s="71" t="s">
        <v>218</v>
      </c>
      <c r="F43" s="41"/>
      <c r="G43" s="70">
        <v>260000</v>
      </c>
      <c r="H43" s="70">
        <v>247200</v>
      </c>
      <c r="I43" s="70">
        <v>246000</v>
      </c>
      <c r="J43" s="163">
        <f t="shared" si="0"/>
        <v>0.9951456310679612</v>
      </c>
    </row>
    <row r="44" spans="1:10" s="61" customFormat="1" ht="15.75" customHeight="1">
      <c r="A44" s="69"/>
      <c r="B44" s="41"/>
      <c r="C44" s="41" t="s">
        <v>219</v>
      </c>
      <c r="D44" s="41" t="s">
        <v>220</v>
      </c>
      <c r="E44" s="41"/>
      <c r="F44" s="41"/>
      <c r="G44" s="70">
        <f>SUM(G45)</f>
        <v>700000</v>
      </c>
      <c r="H44" s="70">
        <f>SUM(H45)</f>
        <v>662800</v>
      </c>
      <c r="I44" s="70">
        <f>SUM(I45)</f>
        <v>662710</v>
      </c>
      <c r="J44" s="163">
        <f t="shared" si="0"/>
        <v>0.9998642124321062</v>
      </c>
    </row>
    <row r="45" spans="1:10" s="61" customFormat="1" ht="15.75" customHeight="1">
      <c r="A45" s="69"/>
      <c r="B45" s="41"/>
      <c r="C45" s="41"/>
      <c r="D45" s="41"/>
      <c r="E45" s="71" t="s">
        <v>221</v>
      </c>
      <c r="F45" s="41"/>
      <c r="G45" s="70">
        <v>700000</v>
      </c>
      <c r="H45" s="70">
        <v>662800</v>
      </c>
      <c r="I45" s="70">
        <v>662710</v>
      </c>
      <c r="J45" s="163">
        <f t="shared" si="0"/>
        <v>0.9998642124321062</v>
      </c>
    </row>
    <row r="46" spans="1:10" s="78" customFormat="1" ht="15.75" customHeight="1">
      <c r="A46" s="75"/>
      <c r="B46" s="66" t="s">
        <v>222</v>
      </c>
      <c r="C46" s="76"/>
      <c r="D46" s="66" t="s">
        <v>223</v>
      </c>
      <c r="E46" s="76"/>
      <c r="F46" s="71"/>
      <c r="G46" s="68">
        <f>G47+G51+G52+G53</f>
        <v>8800000</v>
      </c>
      <c r="H46" s="68">
        <f>H47+H51+H52+H53</f>
        <v>12000000</v>
      </c>
      <c r="I46" s="68">
        <f>I47+I51+I52+I53</f>
        <v>11112514</v>
      </c>
      <c r="J46" s="163">
        <f t="shared" si="0"/>
        <v>0.9260428333333334</v>
      </c>
    </row>
    <row r="47" spans="1:10" s="61" customFormat="1" ht="15.75" customHeight="1">
      <c r="A47" s="69"/>
      <c r="B47" s="41"/>
      <c r="C47" s="41" t="s">
        <v>224</v>
      </c>
      <c r="D47" s="41" t="s">
        <v>225</v>
      </c>
      <c r="E47" s="41"/>
      <c r="F47" s="41"/>
      <c r="G47" s="70">
        <f>SUM(G48:G50)</f>
        <v>1900000</v>
      </c>
      <c r="H47" s="70">
        <f>SUM(H48:H50)</f>
        <v>2100000</v>
      </c>
      <c r="I47" s="70">
        <f>SUM(I48:I50)</f>
        <v>1809676</v>
      </c>
      <c r="J47" s="163">
        <f t="shared" si="0"/>
        <v>0.8617504761904762</v>
      </c>
    </row>
    <row r="48" spans="1:10" s="61" customFormat="1" ht="15.75" customHeight="1">
      <c r="A48" s="69"/>
      <c r="B48" s="41"/>
      <c r="C48" s="41"/>
      <c r="D48" s="41"/>
      <c r="E48" s="71" t="s">
        <v>226</v>
      </c>
      <c r="F48" s="41"/>
      <c r="G48" s="70">
        <v>400000</v>
      </c>
      <c r="H48" s="70">
        <v>400000</v>
      </c>
      <c r="I48" s="70">
        <v>252505</v>
      </c>
      <c r="J48" s="163">
        <f t="shared" si="0"/>
        <v>0.6312625</v>
      </c>
    </row>
    <row r="49" spans="1:10" s="61" customFormat="1" ht="15.75" customHeight="1">
      <c r="A49" s="69"/>
      <c r="B49" s="41"/>
      <c r="C49" s="41"/>
      <c r="D49" s="41"/>
      <c r="E49" s="71" t="s">
        <v>227</v>
      </c>
      <c r="F49" s="41"/>
      <c r="G49" s="70">
        <v>1400000</v>
      </c>
      <c r="H49" s="70">
        <v>1600000</v>
      </c>
      <c r="I49" s="70">
        <v>1508287</v>
      </c>
      <c r="J49" s="163">
        <f t="shared" si="0"/>
        <v>0.942679375</v>
      </c>
    </row>
    <row r="50" spans="1:10" s="61" customFormat="1" ht="15.75" customHeight="1">
      <c r="A50" s="69"/>
      <c r="B50" s="41"/>
      <c r="C50" s="41"/>
      <c r="D50" s="41"/>
      <c r="E50" s="71" t="s">
        <v>228</v>
      </c>
      <c r="F50" s="41"/>
      <c r="G50" s="70">
        <v>100000</v>
      </c>
      <c r="H50" s="70">
        <v>100000</v>
      </c>
      <c r="I50" s="70">
        <v>48884</v>
      </c>
      <c r="J50" s="163">
        <f t="shared" si="0"/>
        <v>0.48884</v>
      </c>
    </row>
    <row r="51" spans="1:10" s="61" customFormat="1" ht="15.75" customHeight="1">
      <c r="A51" s="69"/>
      <c r="B51" s="41"/>
      <c r="C51" s="41" t="s">
        <v>229</v>
      </c>
      <c r="D51" s="41" t="s">
        <v>230</v>
      </c>
      <c r="E51" s="41"/>
      <c r="F51" s="41"/>
      <c r="G51" s="70">
        <v>250000</v>
      </c>
      <c r="H51" s="70">
        <v>250000</v>
      </c>
      <c r="I51" s="70">
        <v>246430</v>
      </c>
      <c r="J51" s="163">
        <f t="shared" si="0"/>
        <v>0.98572</v>
      </c>
    </row>
    <row r="52" spans="1:10" s="61" customFormat="1" ht="15.75" customHeight="1">
      <c r="A52" s="69"/>
      <c r="B52" s="41"/>
      <c r="C52" s="41" t="s">
        <v>231</v>
      </c>
      <c r="D52" s="41" t="s">
        <v>232</v>
      </c>
      <c r="E52" s="41"/>
      <c r="F52" s="41"/>
      <c r="G52" s="70">
        <v>300000</v>
      </c>
      <c r="H52" s="70">
        <v>300000</v>
      </c>
      <c r="I52" s="70">
        <v>79171</v>
      </c>
      <c r="J52" s="163">
        <f t="shared" si="0"/>
        <v>0.2639033333333333</v>
      </c>
    </row>
    <row r="53" spans="1:10" s="61" customFormat="1" ht="15.75" customHeight="1">
      <c r="A53" s="69"/>
      <c r="B53" s="41"/>
      <c r="C53" s="41" t="s">
        <v>233</v>
      </c>
      <c r="D53" s="41" t="s">
        <v>234</v>
      </c>
      <c r="E53" s="41"/>
      <c r="F53" s="41"/>
      <c r="G53" s="70">
        <f>SUM(G54:G56)</f>
        <v>6350000</v>
      </c>
      <c r="H53" s="70">
        <f>SUM(H54:H56)</f>
        <v>9350000</v>
      </c>
      <c r="I53" s="70">
        <f>SUM(I54:I56)</f>
        <v>8977237</v>
      </c>
      <c r="J53" s="163">
        <f t="shared" si="0"/>
        <v>0.9601322994652406</v>
      </c>
    </row>
    <row r="54" spans="1:10" s="61" customFormat="1" ht="15.75" customHeight="1">
      <c r="A54" s="69"/>
      <c r="B54" s="41"/>
      <c r="C54" s="41"/>
      <c r="D54" s="41"/>
      <c r="E54" s="71" t="s">
        <v>235</v>
      </c>
      <c r="F54" s="41"/>
      <c r="G54" s="70">
        <v>50000</v>
      </c>
      <c r="H54" s="70">
        <v>50000</v>
      </c>
      <c r="I54" s="70">
        <v>5112</v>
      </c>
      <c r="J54" s="163">
        <f t="shared" si="0"/>
        <v>0.10224</v>
      </c>
    </row>
    <row r="55" spans="1:10" s="61" customFormat="1" ht="15.75" customHeight="1">
      <c r="A55" s="69"/>
      <c r="B55" s="41"/>
      <c r="C55" s="41"/>
      <c r="D55" s="41"/>
      <c r="E55" s="71" t="s">
        <v>236</v>
      </c>
      <c r="F55" s="41"/>
      <c r="G55" s="70">
        <v>3500000</v>
      </c>
      <c r="H55" s="137">
        <v>6500000</v>
      </c>
      <c r="I55" s="137">
        <v>6426288</v>
      </c>
      <c r="J55" s="163">
        <f t="shared" si="0"/>
        <v>0.9886596923076924</v>
      </c>
    </row>
    <row r="56" spans="1:10" s="61" customFormat="1" ht="15.75" customHeight="1">
      <c r="A56" s="69"/>
      <c r="B56" s="41"/>
      <c r="C56" s="41"/>
      <c r="D56" s="41"/>
      <c r="E56" s="71" t="s">
        <v>237</v>
      </c>
      <c r="F56" s="41"/>
      <c r="G56" s="70">
        <v>2800000</v>
      </c>
      <c r="H56" s="70">
        <v>2800000</v>
      </c>
      <c r="I56" s="70">
        <v>2545837</v>
      </c>
      <c r="J56" s="163">
        <f t="shared" si="0"/>
        <v>0.9092275</v>
      </c>
    </row>
    <row r="57" spans="1:10" s="78" customFormat="1" ht="15.75" customHeight="1">
      <c r="A57" s="75"/>
      <c r="B57" s="66" t="s">
        <v>238</v>
      </c>
      <c r="C57" s="76"/>
      <c r="D57" s="66" t="s">
        <v>239</v>
      </c>
      <c r="E57" s="76"/>
      <c r="F57" s="71"/>
      <c r="G57" s="68">
        <f>G58+G60</f>
        <v>150000</v>
      </c>
      <c r="H57" s="68">
        <f>H58+H60</f>
        <v>149900</v>
      </c>
      <c r="I57" s="68">
        <f>I58+I60</f>
        <v>17431</v>
      </c>
      <c r="J57" s="163">
        <f t="shared" si="0"/>
        <v>0.11628418945963975</v>
      </c>
    </row>
    <row r="58" spans="1:10" s="61" customFormat="1" ht="15.75" customHeight="1">
      <c r="A58" s="69"/>
      <c r="B58" s="41"/>
      <c r="C58" s="41" t="s">
        <v>240</v>
      </c>
      <c r="D58" s="41" t="s">
        <v>241</v>
      </c>
      <c r="E58" s="41"/>
      <c r="F58" s="41"/>
      <c r="G58" s="70">
        <f>G59</f>
        <v>50000</v>
      </c>
      <c r="H58" s="70">
        <f>H59</f>
        <v>50000</v>
      </c>
      <c r="I58" s="70">
        <f>I59</f>
        <v>17431</v>
      </c>
      <c r="J58" s="163">
        <f t="shared" si="0"/>
        <v>0.34862</v>
      </c>
    </row>
    <row r="59" spans="1:10" s="61" customFormat="1" ht="15.75" customHeight="1">
      <c r="A59" s="69"/>
      <c r="B59" s="41"/>
      <c r="C59" s="41"/>
      <c r="D59" s="41"/>
      <c r="E59" s="71" t="s">
        <v>242</v>
      </c>
      <c r="F59" s="41"/>
      <c r="G59" s="70">
        <v>50000</v>
      </c>
      <c r="H59" s="70">
        <v>50000</v>
      </c>
      <c r="I59" s="70">
        <v>17431</v>
      </c>
      <c r="J59" s="163">
        <f t="shared" si="0"/>
        <v>0.34862</v>
      </c>
    </row>
    <row r="60" spans="1:10" s="61" customFormat="1" ht="15.75" customHeight="1">
      <c r="A60" s="69"/>
      <c r="B60" s="41"/>
      <c r="C60" s="41" t="s">
        <v>243</v>
      </c>
      <c r="D60" s="41" t="s">
        <v>244</v>
      </c>
      <c r="E60" s="41"/>
      <c r="F60" s="41"/>
      <c r="G60" s="70">
        <f>G61</f>
        <v>100000</v>
      </c>
      <c r="H60" s="70">
        <f>H61</f>
        <v>99900</v>
      </c>
      <c r="I60" s="70">
        <f>I61</f>
        <v>0</v>
      </c>
      <c r="J60" s="163">
        <f t="shared" si="0"/>
        <v>0</v>
      </c>
    </row>
    <row r="61" spans="1:10" s="61" customFormat="1" ht="15.75" customHeight="1">
      <c r="A61" s="69"/>
      <c r="B61" s="41"/>
      <c r="C61" s="41"/>
      <c r="D61" s="41"/>
      <c r="E61" s="71" t="s">
        <v>245</v>
      </c>
      <c r="F61" s="41"/>
      <c r="G61" s="70">
        <v>100000</v>
      </c>
      <c r="H61" s="70">
        <v>99900</v>
      </c>
      <c r="I61" s="70">
        <v>0</v>
      </c>
      <c r="J61" s="163">
        <f t="shared" si="0"/>
        <v>0</v>
      </c>
    </row>
    <row r="62" spans="1:10" s="78" customFormat="1" ht="15.75" customHeight="1">
      <c r="A62" s="75"/>
      <c r="B62" s="66" t="s">
        <v>246</v>
      </c>
      <c r="C62" s="76"/>
      <c r="D62" s="66" t="s">
        <v>247</v>
      </c>
      <c r="E62" s="76"/>
      <c r="F62" s="71"/>
      <c r="G62" s="68">
        <f>G63</f>
        <v>2000000</v>
      </c>
      <c r="H62" s="68">
        <f>H63+H65+H64</f>
        <v>2429740</v>
      </c>
      <c r="I62" s="68">
        <f>I63+I65+I64</f>
        <v>2155483</v>
      </c>
      <c r="J62" s="163">
        <f t="shared" si="0"/>
        <v>0.8871249598722497</v>
      </c>
    </row>
    <row r="63" spans="1:10" s="61" customFormat="1" ht="15.75" customHeight="1">
      <c r="A63" s="69"/>
      <c r="B63" s="41"/>
      <c r="C63" s="41" t="s">
        <v>248</v>
      </c>
      <c r="D63" s="41" t="s">
        <v>249</v>
      </c>
      <c r="E63" s="41"/>
      <c r="F63" s="41"/>
      <c r="G63" s="79">
        <v>2000000</v>
      </c>
      <c r="H63" s="138">
        <v>2427000</v>
      </c>
      <c r="I63" s="138">
        <v>2152781</v>
      </c>
      <c r="J63" s="163">
        <f t="shared" si="0"/>
        <v>0.8870131850020602</v>
      </c>
    </row>
    <row r="64" spans="1:10" s="61" customFormat="1" ht="15.75" customHeight="1">
      <c r="A64" s="69"/>
      <c r="B64" s="41"/>
      <c r="C64" s="41" t="s">
        <v>544</v>
      </c>
      <c r="D64" s="41" t="s">
        <v>545</v>
      </c>
      <c r="E64" s="41"/>
      <c r="F64" s="41"/>
      <c r="G64" s="79"/>
      <c r="H64" s="138">
        <v>2640</v>
      </c>
      <c r="I64" s="138">
        <v>2640</v>
      </c>
      <c r="J64" s="163">
        <f t="shared" si="0"/>
        <v>1</v>
      </c>
    </row>
    <row r="65" spans="1:10" s="61" customFormat="1" ht="15.75" customHeight="1">
      <c r="A65" s="69"/>
      <c r="B65" s="41"/>
      <c r="C65" s="41" t="s">
        <v>321</v>
      </c>
      <c r="D65" s="41" t="s">
        <v>500</v>
      </c>
      <c r="E65" s="41"/>
      <c r="F65" s="41"/>
      <c r="G65" s="70"/>
      <c r="H65" s="70">
        <v>100</v>
      </c>
      <c r="I65" s="70">
        <v>62</v>
      </c>
      <c r="J65" s="163">
        <f t="shared" si="0"/>
        <v>0.62</v>
      </c>
    </row>
    <row r="66" spans="1:10" s="61" customFormat="1" ht="15.75" customHeight="1">
      <c r="A66" s="69"/>
      <c r="B66" s="41"/>
      <c r="C66" s="41"/>
      <c r="D66" s="41"/>
      <c r="E66" s="41"/>
      <c r="F66" s="41"/>
      <c r="G66" s="70"/>
      <c r="H66" s="70"/>
      <c r="I66" s="70"/>
      <c r="J66" s="163"/>
    </row>
    <row r="67" spans="1:10" s="80" customFormat="1" ht="15.75" customHeight="1">
      <c r="A67" s="31" t="s">
        <v>31</v>
      </c>
      <c r="B67" s="66"/>
      <c r="C67" s="66" t="s">
        <v>32</v>
      </c>
      <c r="D67" s="66"/>
      <c r="E67" s="66"/>
      <c r="F67" s="66"/>
      <c r="G67" s="68">
        <f>G69+G73+G76+G68</f>
        <v>125059000</v>
      </c>
      <c r="H67" s="68">
        <f>H69+H73+H76+H68</f>
        <v>174508357</v>
      </c>
      <c r="I67" s="68">
        <f>I69+I73+I76+I68</f>
        <v>18860361</v>
      </c>
      <c r="J67" s="163">
        <f t="shared" si="0"/>
        <v>0.10807712206012002</v>
      </c>
    </row>
    <row r="68" spans="1:10" s="80" customFormat="1" ht="15.75" customHeight="1">
      <c r="A68" s="31"/>
      <c r="B68" s="66"/>
      <c r="C68" s="41" t="s">
        <v>250</v>
      </c>
      <c r="D68" s="41" t="s">
        <v>251</v>
      </c>
      <c r="E68" s="41"/>
      <c r="F68" s="41"/>
      <c r="G68" s="70">
        <v>0</v>
      </c>
      <c r="H68" s="70">
        <v>0</v>
      </c>
      <c r="I68" s="70">
        <v>0</v>
      </c>
      <c r="J68" s="163"/>
    </row>
    <row r="69" spans="1:10" s="61" customFormat="1" ht="15.75" customHeight="1">
      <c r="A69" s="69"/>
      <c r="B69" s="41"/>
      <c r="C69" s="41" t="s">
        <v>252</v>
      </c>
      <c r="D69" s="41" t="s">
        <v>253</v>
      </c>
      <c r="E69" s="41"/>
      <c r="F69" s="41"/>
      <c r="G69" s="68">
        <f>SUM(G70:G72)</f>
        <v>9949000</v>
      </c>
      <c r="H69" s="68">
        <f>SUM(H70:H72)</f>
        <v>11157900</v>
      </c>
      <c r="I69" s="68">
        <f>SUM(I70:I72)</f>
        <v>11157761</v>
      </c>
      <c r="J69" s="163">
        <f t="shared" si="0"/>
        <v>0.9999875424587064</v>
      </c>
    </row>
    <row r="70" spans="1:10" s="61" customFormat="1" ht="15.75" customHeight="1">
      <c r="A70" s="69"/>
      <c r="B70" s="41"/>
      <c r="C70" s="41"/>
      <c r="D70" s="41"/>
      <c r="E70" s="81" t="s">
        <v>254</v>
      </c>
      <c r="F70" s="81"/>
      <c r="G70" s="79">
        <v>8500000</v>
      </c>
      <c r="H70" s="79">
        <v>8717800</v>
      </c>
      <c r="I70" s="79">
        <v>8719372</v>
      </c>
      <c r="J70" s="163">
        <f t="shared" si="0"/>
        <v>1.0001803207231181</v>
      </c>
    </row>
    <row r="71" spans="1:10" s="61" customFormat="1" ht="15.75" customHeight="1">
      <c r="A71" s="69"/>
      <c r="B71" s="41"/>
      <c r="C71" s="41"/>
      <c r="D71" s="41"/>
      <c r="E71" s="41" t="s">
        <v>255</v>
      </c>
      <c r="F71" s="41"/>
      <c r="G71" s="79">
        <v>725000</v>
      </c>
      <c r="H71" s="79">
        <v>781100</v>
      </c>
      <c r="I71" s="79">
        <v>781056</v>
      </c>
      <c r="J71" s="163">
        <f t="shared" si="0"/>
        <v>0.9999436691844834</v>
      </c>
    </row>
    <row r="72" spans="1:10" s="61" customFormat="1" ht="15.75" customHeight="1">
      <c r="A72" s="69"/>
      <c r="B72" s="41"/>
      <c r="C72" s="41"/>
      <c r="D72" s="41"/>
      <c r="E72" s="41" t="s">
        <v>256</v>
      </c>
      <c r="F72" s="41"/>
      <c r="G72" s="70">
        <v>724000</v>
      </c>
      <c r="H72" s="137">
        <v>1659000</v>
      </c>
      <c r="I72" s="137">
        <v>1657333</v>
      </c>
      <c r="J72" s="163">
        <f t="shared" si="0"/>
        <v>0.9989951778179627</v>
      </c>
    </row>
    <row r="73" spans="1:10" s="61" customFormat="1" ht="15.75" customHeight="1">
      <c r="A73" s="69"/>
      <c r="B73" s="41"/>
      <c r="C73" s="41" t="s">
        <v>257</v>
      </c>
      <c r="D73" s="41" t="s">
        <v>258</v>
      </c>
      <c r="E73" s="41"/>
      <c r="F73" s="41"/>
      <c r="G73" s="68">
        <f>G74+G75</f>
        <v>200000</v>
      </c>
      <c r="H73" s="68">
        <f>H74+H75</f>
        <v>7702600</v>
      </c>
      <c r="I73" s="68">
        <f>I74+I75</f>
        <v>7702600</v>
      </c>
      <c r="J73" s="163">
        <f t="shared" si="0"/>
        <v>1</v>
      </c>
    </row>
    <row r="74" spans="1:10" s="61" customFormat="1" ht="15.75" customHeight="1">
      <c r="A74" s="69"/>
      <c r="B74" s="41"/>
      <c r="C74" s="41"/>
      <c r="D74" s="41"/>
      <c r="E74" s="41" t="s">
        <v>259</v>
      </c>
      <c r="F74" s="41"/>
      <c r="G74" s="70">
        <v>0</v>
      </c>
      <c r="H74" s="137">
        <v>7402600</v>
      </c>
      <c r="I74" s="137">
        <v>7402600</v>
      </c>
      <c r="J74" s="163">
        <f t="shared" si="0"/>
        <v>1</v>
      </c>
    </row>
    <row r="75" spans="1:10" s="61" customFormat="1" ht="15.75" customHeight="1">
      <c r="A75" s="69"/>
      <c r="B75" s="41"/>
      <c r="C75" s="41"/>
      <c r="D75" s="41"/>
      <c r="E75" s="41" t="s">
        <v>260</v>
      </c>
      <c r="F75" s="41"/>
      <c r="G75" s="70">
        <v>200000</v>
      </c>
      <c r="H75" s="137">
        <v>300000</v>
      </c>
      <c r="I75" s="137">
        <v>300000</v>
      </c>
      <c r="J75" s="163">
        <f t="shared" si="0"/>
        <v>1</v>
      </c>
    </row>
    <row r="76" spans="1:10" s="61" customFormat="1" ht="15.75" customHeight="1">
      <c r="A76" s="69"/>
      <c r="B76" s="41"/>
      <c r="C76" s="41" t="s">
        <v>261</v>
      </c>
      <c r="D76" s="41" t="s">
        <v>262</v>
      </c>
      <c r="E76" s="41"/>
      <c r="F76" s="41"/>
      <c r="G76" s="68">
        <v>114910000</v>
      </c>
      <c r="H76" s="68">
        <v>155647857</v>
      </c>
      <c r="I76" s="68">
        <v>0</v>
      </c>
      <c r="J76" s="163">
        <f t="shared" si="0"/>
        <v>0</v>
      </c>
    </row>
    <row r="77" spans="1:10" s="61" customFormat="1" ht="15.75" customHeight="1">
      <c r="A77" s="69"/>
      <c r="B77" s="41"/>
      <c r="C77" s="41"/>
      <c r="D77" s="41"/>
      <c r="E77" s="41"/>
      <c r="F77" s="41"/>
      <c r="G77" s="70"/>
      <c r="H77" s="70"/>
      <c r="I77" s="70"/>
      <c r="J77" s="163"/>
    </row>
    <row r="78" spans="1:10" s="61" customFormat="1" ht="15.75" customHeight="1">
      <c r="A78" s="82" t="s">
        <v>34</v>
      </c>
      <c r="B78" s="41"/>
      <c r="C78" s="66" t="s">
        <v>35</v>
      </c>
      <c r="D78" s="41"/>
      <c r="E78" s="41"/>
      <c r="F78" s="41"/>
      <c r="G78" s="68">
        <f>SUM(G79)</f>
        <v>648000</v>
      </c>
      <c r="H78" s="68">
        <f>H79+H80+H81</f>
        <v>765989</v>
      </c>
      <c r="I78" s="68">
        <f>I79+I80+I81</f>
        <v>765989</v>
      </c>
      <c r="J78" s="163">
        <f aca="true" t="shared" si="1" ref="J78:J142">I78/H78</f>
        <v>1</v>
      </c>
    </row>
    <row r="79" spans="1:10" s="61" customFormat="1" ht="15.75" customHeight="1">
      <c r="A79" s="69"/>
      <c r="B79" s="41"/>
      <c r="C79" s="41" t="s">
        <v>263</v>
      </c>
      <c r="D79" s="41"/>
      <c r="E79" s="41" t="s">
        <v>264</v>
      </c>
      <c r="F79" s="41"/>
      <c r="G79" s="70">
        <v>648000</v>
      </c>
      <c r="H79" s="70">
        <v>648000</v>
      </c>
      <c r="I79" s="70">
        <v>648000</v>
      </c>
      <c r="J79" s="163">
        <f t="shared" si="1"/>
        <v>1</v>
      </c>
    </row>
    <row r="80" spans="1:10" s="61" customFormat="1" ht="15.75" customHeight="1">
      <c r="A80" s="69"/>
      <c r="B80" s="41"/>
      <c r="C80" s="41" t="s">
        <v>508</v>
      </c>
      <c r="D80" s="41"/>
      <c r="E80" s="41" t="s">
        <v>546</v>
      </c>
      <c r="F80" s="41"/>
      <c r="G80" s="70"/>
      <c r="H80" s="70">
        <v>92905</v>
      </c>
      <c r="I80" s="70">
        <v>92905</v>
      </c>
      <c r="J80" s="163">
        <f t="shared" si="1"/>
        <v>1</v>
      </c>
    </row>
    <row r="81" spans="1:10" s="61" customFormat="1" ht="15.75" customHeight="1">
      <c r="A81" s="69"/>
      <c r="B81" s="41"/>
      <c r="C81" s="41" t="s">
        <v>284</v>
      </c>
      <c r="D81" s="41"/>
      <c r="E81" s="41" t="s">
        <v>547</v>
      </c>
      <c r="F81" s="41"/>
      <c r="G81" s="70"/>
      <c r="H81" s="70">
        <v>25084</v>
      </c>
      <c r="I81" s="70">
        <v>25084</v>
      </c>
      <c r="J81" s="163">
        <f t="shared" si="1"/>
        <v>1</v>
      </c>
    </row>
    <row r="82" spans="1:10" s="61" customFormat="1" ht="15.75" customHeight="1">
      <c r="A82" s="69"/>
      <c r="B82" s="41"/>
      <c r="C82" s="41"/>
      <c r="D82" s="41"/>
      <c r="E82" s="41"/>
      <c r="F82" s="41"/>
      <c r="G82" s="70"/>
      <c r="H82" s="70"/>
      <c r="I82" s="70"/>
      <c r="J82" s="163"/>
    </row>
    <row r="83" spans="1:10" s="61" customFormat="1" ht="15.75" customHeight="1">
      <c r="A83" s="31" t="s">
        <v>38</v>
      </c>
      <c r="B83" s="66"/>
      <c r="C83" s="66" t="s">
        <v>39</v>
      </c>
      <c r="D83" s="66"/>
      <c r="E83" s="66"/>
      <c r="F83" s="41"/>
      <c r="G83" s="68">
        <f>SUM(G84)</f>
        <v>1264000</v>
      </c>
      <c r="H83" s="68">
        <f>SUM(H84)</f>
        <v>990100</v>
      </c>
      <c r="I83" s="68">
        <f>SUM(I84)</f>
        <v>64454</v>
      </c>
      <c r="J83" s="163">
        <f t="shared" si="1"/>
        <v>0.0650984749015251</v>
      </c>
    </row>
    <row r="84" spans="1:10" s="61" customFormat="1" ht="15.75" customHeight="1">
      <c r="A84" s="69"/>
      <c r="B84" s="66" t="s">
        <v>265</v>
      </c>
      <c r="C84" s="66"/>
      <c r="D84" s="66" t="s">
        <v>439</v>
      </c>
      <c r="E84" s="66"/>
      <c r="F84" s="66"/>
      <c r="G84" s="68">
        <f>SUM(G85:G86)</f>
        <v>1264000</v>
      </c>
      <c r="H84" s="68">
        <f>SUM(H85:H86)</f>
        <v>990100</v>
      </c>
      <c r="I84" s="68">
        <f>SUM(I85:I86)</f>
        <v>64454</v>
      </c>
      <c r="J84" s="163">
        <f t="shared" si="1"/>
        <v>0.0650984749015251</v>
      </c>
    </row>
    <row r="85" spans="1:10" s="61" customFormat="1" ht="15.75" customHeight="1">
      <c r="A85" s="69"/>
      <c r="B85" s="41"/>
      <c r="C85" s="41"/>
      <c r="D85" s="41"/>
      <c r="E85" s="41" t="s">
        <v>267</v>
      </c>
      <c r="F85" s="41"/>
      <c r="G85" s="70">
        <v>1200000</v>
      </c>
      <c r="H85" s="70">
        <v>926100</v>
      </c>
      <c r="I85" s="70">
        <v>0</v>
      </c>
      <c r="J85" s="163">
        <f t="shared" si="1"/>
        <v>0</v>
      </c>
    </row>
    <row r="86" spans="1:10" s="61" customFormat="1" ht="15.75" customHeight="1">
      <c r="A86" s="69"/>
      <c r="B86" s="41"/>
      <c r="C86" s="41"/>
      <c r="D86" s="41"/>
      <c r="E86" s="41" t="s">
        <v>268</v>
      </c>
      <c r="F86" s="41"/>
      <c r="G86" s="70">
        <v>64000</v>
      </c>
      <c r="H86" s="70">
        <v>64000</v>
      </c>
      <c r="I86" s="70">
        <v>64454</v>
      </c>
      <c r="J86" s="163">
        <f t="shared" si="1"/>
        <v>1.00709375</v>
      </c>
    </row>
    <row r="87" spans="1:10" s="61" customFormat="1" ht="15.75" customHeight="1">
      <c r="A87" s="69"/>
      <c r="B87" s="41"/>
      <c r="C87" s="41"/>
      <c r="D87" s="41"/>
      <c r="E87" s="41"/>
      <c r="F87" s="41"/>
      <c r="G87" s="70"/>
      <c r="H87" s="70"/>
      <c r="I87" s="70"/>
      <c r="J87" s="163"/>
    </row>
    <row r="88" spans="1:10" s="61" customFormat="1" ht="15.75" customHeight="1">
      <c r="A88" s="9" t="s">
        <v>269</v>
      </c>
      <c r="B88" s="25"/>
      <c r="C88" s="25"/>
      <c r="D88" s="25"/>
      <c r="E88" s="25"/>
      <c r="F88" s="13"/>
      <c r="G88" s="65">
        <f>G89</f>
        <v>0</v>
      </c>
      <c r="H88" s="65">
        <f>H89</f>
        <v>505784</v>
      </c>
      <c r="I88" s="65">
        <f>I89</f>
        <v>505784</v>
      </c>
      <c r="J88" s="164">
        <f t="shared" si="1"/>
        <v>1</v>
      </c>
    </row>
    <row r="89" spans="1:10" s="61" customFormat="1" ht="15.75" customHeight="1">
      <c r="A89" s="31" t="s">
        <v>31</v>
      </c>
      <c r="B89" s="41"/>
      <c r="C89" s="66" t="s">
        <v>32</v>
      </c>
      <c r="D89" s="66"/>
      <c r="E89" s="66"/>
      <c r="F89" s="66"/>
      <c r="G89" s="68">
        <f>G90+G91</f>
        <v>0</v>
      </c>
      <c r="H89" s="70">
        <f>H90+H91</f>
        <v>505784</v>
      </c>
      <c r="I89" s="70">
        <f>I90+I91</f>
        <v>505784</v>
      </c>
      <c r="J89" s="163">
        <f t="shared" si="1"/>
        <v>1</v>
      </c>
    </row>
    <row r="90" spans="1:10" s="61" customFormat="1" ht="15.75" customHeight="1">
      <c r="A90" s="31"/>
      <c r="B90" s="41"/>
      <c r="C90" s="41" t="s">
        <v>250</v>
      </c>
      <c r="D90" s="41" t="s">
        <v>251</v>
      </c>
      <c r="E90" s="41"/>
      <c r="F90" s="66"/>
      <c r="G90" s="68">
        <v>0</v>
      </c>
      <c r="H90" s="70">
        <v>505784</v>
      </c>
      <c r="I90" s="70">
        <v>505784</v>
      </c>
      <c r="J90" s="163">
        <f t="shared" si="1"/>
        <v>1</v>
      </c>
    </row>
    <row r="91" spans="1:10" s="61" customFormat="1" ht="15.75" customHeight="1">
      <c r="A91" s="31"/>
      <c r="B91" s="41"/>
      <c r="C91" s="66"/>
      <c r="D91" s="66"/>
      <c r="E91" s="41"/>
      <c r="F91" s="66"/>
      <c r="G91" s="70"/>
      <c r="H91" s="70"/>
      <c r="I91" s="70"/>
      <c r="J91" s="163"/>
    </row>
    <row r="92" spans="1:10" s="61" customFormat="1" ht="15.75" customHeight="1">
      <c r="A92" s="9" t="s">
        <v>440</v>
      </c>
      <c r="B92" s="25"/>
      <c r="C92" s="25"/>
      <c r="D92" s="25"/>
      <c r="E92" s="25"/>
      <c r="F92" s="13"/>
      <c r="G92" s="65">
        <f>G93</f>
        <v>7284000</v>
      </c>
      <c r="H92" s="65">
        <f>H93</f>
        <v>9634000</v>
      </c>
      <c r="I92" s="65">
        <f>I93</f>
        <v>9299110</v>
      </c>
      <c r="J92" s="164">
        <f t="shared" si="1"/>
        <v>0.9652387378036122</v>
      </c>
    </row>
    <row r="93" spans="1:10" s="61" customFormat="1" ht="15.75" customHeight="1">
      <c r="A93" s="31" t="s">
        <v>41</v>
      </c>
      <c r="B93" s="41"/>
      <c r="C93" s="66" t="s">
        <v>40</v>
      </c>
      <c r="D93" s="66"/>
      <c r="E93" s="66"/>
      <c r="F93" s="66"/>
      <c r="G93" s="68">
        <f>G94+G95</f>
        <v>7284000</v>
      </c>
      <c r="H93" s="68">
        <f>H94+H95</f>
        <v>9634000</v>
      </c>
      <c r="I93" s="68">
        <f>I94+I95</f>
        <v>9299110</v>
      </c>
      <c r="J93" s="163">
        <f t="shared" si="1"/>
        <v>0.9652387378036122</v>
      </c>
    </row>
    <row r="94" spans="1:10" s="61" customFormat="1" ht="15.75" customHeight="1">
      <c r="A94" s="31"/>
      <c r="B94" s="41"/>
      <c r="C94" s="66" t="s">
        <v>272</v>
      </c>
      <c r="D94" s="66"/>
      <c r="E94" s="41" t="s">
        <v>273</v>
      </c>
      <c r="F94" s="66"/>
      <c r="G94" s="70">
        <v>4284000</v>
      </c>
      <c r="H94" s="70">
        <v>4284000</v>
      </c>
      <c r="I94" s="70">
        <v>4284000</v>
      </c>
      <c r="J94" s="163">
        <f t="shared" si="1"/>
        <v>1</v>
      </c>
    </row>
    <row r="95" spans="1:10" s="61" customFormat="1" ht="15.75" customHeight="1">
      <c r="A95" s="31"/>
      <c r="B95" s="41"/>
      <c r="C95" s="66"/>
      <c r="D95" s="66"/>
      <c r="E95" s="41" t="s">
        <v>274</v>
      </c>
      <c r="F95" s="66"/>
      <c r="G95" s="70">
        <v>3000000</v>
      </c>
      <c r="H95" s="70">
        <v>5350000</v>
      </c>
      <c r="I95" s="70">
        <v>5015110</v>
      </c>
      <c r="J95" s="163">
        <f t="shared" si="1"/>
        <v>0.937403738317757</v>
      </c>
    </row>
    <row r="96" spans="1:10" s="61" customFormat="1" ht="15.75" customHeight="1">
      <c r="A96" s="31"/>
      <c r="B96" s="41"/>
      <c r="C96" s="66"/>
      <c r="D96" s="66"/>
      <c r="E96" s="41"/>
      <c r="F96" s="66"/>
      <c r="G96" s="70"/>
      <c r="H96" s="70"/>
      <c r="I96" s="70"/>
      <c r="J96" s="163"/>
    </row>
    <row r="97" spans="1:10" s="61" customFormat="1" ht="15.75" customHeight="1">
      <c r="A97" s="9" t="s">
        <v>441</v>
      </c>
      <c r="B97" s="25"/>
      <c r="C97" s="25"/>
      <c r="D97" s="25"/>
      <c r="E97" s="25"/>
      <c r="F97" s="13"/>
      <c r="G97" s="65">
        <f>G98</f>
        <v>0</v>
      </c>
      <c r="H97" s="65">
        <f>H98</f>
        <v>35148456</v>
      </c>
      <c r="I97" s="65">
        <f>I98</f>
        <v>34795136</v>
      </c>
      <c r="J97" s="164">
        <f t="shared" si="1"/>
        <v>0.9899477803520018</v>
      </c>
    </row>
    <row r="98" spans="1:10" s="61" customFormat="1" ht="15.75" customHeight="1">
      <c r="A98" s="31" t="s">
        <v>31</v>
      </c>
      <c r="B98" s="66"/>
      <c r="C98" s="66" t="s">
        <v>32</v>
      </c>
      <c r="D98" s="66"/>
      <c r="E98" s="66"/>
      <c r="F98" s="41"/>
      <c r="G98" s="68">
        <f>G99+G104</f>
        <v>0</v>
      </c>
      <c r="H98" s="68">
        <f>H99+H104</f>
        <v>35148456</v>
      </c>
      <c r="I98" s="68">
        <f>I99+I104</f>
        <v>34795136</v>
      </c>
      <c r="J98" s="163">
        <f t="shared" si="1"/>
        <v>0.9899477803520018</v>
      </c>
    </row>
    <row r="99" spans="1:10" s="61" customFormat="1" ht="15.75" customHeight="1">
      <c r="A99" s="69"/>
      <c r="B99" s="41"/>
      <c r="C99" s="41" t="s">
        <v>252</v>
      </c>
      <c r="D99" s="41" t="s">
        <v>501</v>
      </c>
      <c r="E99" s="41"/>
      <c r="F99" s="41">
        <v>34036</v>
      </c>
      <c r="G99" s="68">
        <v>0</v>
      </c>
      <c r="H99" s="68">
        <v>35148456</v>
      </c>
      <c r="I99" s="68">
        <v>34795136</v>
      </c>
      <c r="J99" s="163">
        <f t="shared" si="1"/>
        <v>0.9899477803520018</v>
      </c>
    </row>
    <row r="100" spans="1:10" s="61" customFormat="1" ht="15.75" customHeight="1">
      <c r="A100" s="69"/>
      <c r="B100" s="41"/>
      <c r="C100" s="41"/>
      <c r="D100" s="41" t="s">
        <v>347</v>
      </c>
      <c r="E100" s="41"/>
      <c r="F100" s="41">
        <v>30158</v>
      </c>
      <c r="G100" s="68"/>
      <c r="H100" s="68"/>
      <c r="I100" s="68"/>
      <c r="J100" s="163"/>
    </row>
    <row r="101" spans="1:10" s="61" customFormat="1" ht="15.75" customHeight="1">
      <c r="A101" s="69"/>
      <c r="B101" s="41"/>
      <c r="C101" s="41"/>
      <c r="D101" s="41" t="s">
        <v>348</v>
      </c>
      <c r="E101" s="41"/>
      <c r="F101" s="41">
        <v>843</v>
      </c>
      <c r="G101" s="68"/>
      <c r="H101" s="68"/>
      <c r="I101" s="68"/>
      <c r="J101" s="163"/>
    </row>
    <row r="102" spans="1:10" s="61" customFormat="1" ht="15.75" customHeight="1">
      <c r="A102" s="69"/>
      <c r="B102" s="41"/>
      <c r="C102" s="41"/>
      <c r="D102" s="41" t="s">
        <v>349</v>
      </c>
      <c r="E102" s="41"/>
      <c r="F102" s="41">
        <v>3035</v>
      </c>
      <c r="G102" s="68"/>
      <c r="H102" s="68"/>
      <c r="I102" s="68"/>
      <c r="J102" s="163"/>
    </row>
    <row r="103" spans="1:10" s="61" customFormat="1" ht="15.75" customHeight="1">
      <c r="A103" s="31"/>
      <c r="B103" s="41"/>
      <c r="C103" s="66" t="s">
        <v>270</v>
      </c>
      <c r="D103" s="66"/>
      <c r="E103" s="41" t="s">
        <v>271</v>
      </c>
      <c r="F103" s="66"/>
      <c r="G103" s="68">
        <v>0</v>
      </c>
      <c r="H103" s="68">
        <v>0</v>
      </c>
      <c r="I103" s="68">
        <v>0</v>
      </c>
      <c r="J103" s="163"/>
    </row>
    <row r="104" spans="1:10" s="61" customFormat="1" ht="15.75" customHeight="1">
      <c r="A104" s="31"/>
      <c r="B104" s="41"/>
      <c r="C104" s="66"/>
      <c r="D104" s="66"/>
      <c r="E104" s="41"/>
      <c r="F104" s="66"/>
      <c r="G104" s="70"/>
      <c r="H104" s="70"/>
      <c r="I104" s="70"/>
      <c r="J104" s="163"/>
    </row>
    <row r="105" spans="1:10" s="61" customFormat="1" ht="15.75" customHeight="1">
      <c r="A105" s="9" t="s">
        <v>79</v>
      </c>
      <c r="B105" s="13"/>
      <c r="C105" s="13"/>
      <c r="D105" s="13"/>
      <c r="E105" s="13"/>
      <c r="F105" s="83">
        <v>0.5</v>
      </c>
      <c r="G105" s="65">
        <f>G106+G113+G118</f>
        <v>1999000</v>
      </c>
      <c r="H105" s="65">
        <f>H106+H113+H118+H133</f>
        <v>5303481</v>
      </c>
      <c r="I105" s="65">
        <f>I106+I113+I118+I133</f>
        <v>4183878</v>
      </c>
      <c r="J105" s="164">
        <f t="shared" si="1"/>
        <v>0.7888928045561019</v>
      </c>
    </row>
    <row r="106" spans="1:10" s="61" customFormat="1" ht="15.75" customHeight="1">
      <c r="A106" s="31" t="s">
        <v>24</v>
      </c>
      <c r="B106" s="66"/>
      <c r="C106" s="66" t="s">
        <v>182</v>
      </c>
      <c r="D106" s="66"/>
      <c r="E106" s="66"/>
      <c r="F106" s="67"/>
      <c r="G106" s="68">
        <f>G107</f>
        <v>761000</v>
      </c>
      <c r="H106" s="68">
        <f>H107</f>
        <v>868453</v>
      </c>
      <c r="I106" s="68">
        <f>I107</f>
        <v>860800</v>
      </c>
      <c r="J106" s="163">
        <f t="shared" si="1"/>
        <v>0.9911877787283825</v>
      </c>
    </row>
    <row r="107" spans="1:10" s="61" customFormat="1" ht="15.75" customHeight="1">
      <c r="A107" s="69"/>
      <c r="B107" s="66" t="s">
        <v>183</v>
      </c>
      <c r="C107" s="41"/>
      <c r="D107" s="41" t="s">
        <v>184</v>
      </c>
      <c r="E107" s="41"/>
      <c r="F107" s="41"/>
      <c r="G107" s="70">
        <f>SUM(G108:G110)</f>
        <v>761000</v>
      </c>
      <c r="H107" s="70">
        <f>SUM(H108:H111)</f>
        <v>868453</v>
      </c>
      <c r="I107" s="70">
        <f>SUM(I108:I111)</f>
        <v>860800</v>
      </c>
      <c r="J107" s="163">
        <f t="shared" si="1"/>
        <v>0.9911877787283825</v>
      </c>
    </row>
    <row r="108" spans="1:10" s="61" customFormat="1" ht="15.75" customHeight="1">
      <c r="A108" s="28"/>
      <c r="B108" s="41"/>
      <c r="C108" s="41" t="s">
        <v>185</v>
      </c>
      <c r="D108" s="41" t="s">
        <v>186</v>
      </c>
      <c r="E108" s="41"/>
      <c r="F108" s="41"/>
      <c r="G108" s="70">
        <v>666000</v>
      </c>
      <c r="H108" s="70">
        <v>665653</v>
      </c>
      <c r="I108" s="70">
        <v>663000</v>
      </c>
      <c r="J108" s="163">
        <f t="shared" si="1"/>
        <v>0.9960144399559531</v>
      </c>
    </row>
    <row r="109" spans="1:10" s="61" customFormat="1" ht="15.75" customHeight="1">
      <c r="A109" s="28"/>
      <c r="B109" s="41"/>
      <c r="C109" s="41" t="s">
        <v>497</v>
      </c>
      <c r="D109" s="41" t="s">
        <v>498</v>
      </c>
      <c r="E109" s="41"/>
      <c r="F109" s="41"/>
      <c r="G109" s="70"/>
      <c r="H109" s="70">
        <v>27500</v>
      </c>
      <c r="I109" s="70">
        <v>27500</v>
      </c>
      <c r="J109" s="163">
        <f t="shared" si="1"/>
        <v>1</v>
      </c>
    </row>
    <row r="110" spans="1:10" s="80" customFormat="1" ht="15.75" customHeight="1">
      <c r="A110" s="69"/>
      <c r="B110" s="41"/>
      <c r="C110" s="41" t="s">
        <v>187</v>
      </c>
      <c r="D110" s="41" t="s">
        <v>188</v>
      </c>
      <c r="E110" s="41"/>
      <c r="F110" s="41"/>
      <c r="G110" s="70">
        <v>95000</v>
      </c>
      <c r="H110" s="70">
        <v>95000</v>
      </c>
      <c r="I110" s="70">
        <v>90000</v>
      </c>
      <c r="J110" s="163">
        <f t="shared" si="1"/>
        <v>0.9473684210526315</v>
      </c>
    </row>
    <row r="111" spans="1:10" s="80" customFormat="1" ht="15.75" customHeight="1">
      <c r="A111" s="69"/>
      <c r="B111" s="41"/>
      <c r="C111" s="41" t="s">
        <v>289</v>
      </c>
      <c r="D111" s="41" t="s">
        <v>442</v>
      </c>
      <c r="E111" s="41"/>
      <c r="F111" s="41"/>
      <c r="G111" s="70"/>
      <c r="H111" s="70">
        <v>80300</v>
      </c>
      <c r="I111" s="70">
        <v>80300</v>
      </c>
      <c r="J111" s="163">
        <f t="shared" si="1"/>
        <v>1</v>
      </c>
    </row>
    <row r="112" spans="1:10" s="80" customFormat="1" ht="15.75" customHeight="1">
      <c r="A112" s="69"/>
      <c r="B112" s="41"/>
      <c r="C112" s="69"/>
      <c r="D112" s="41"/>
      <c r="E112" s="41"/>
      <c r="F112" s="41"/>
      <c r="G112" s="70"/>
      <c r="H112" s="70"/>
      <c r="I112" s="70"/>
      <c r="J112" s="163"/>
    </row>
    <row r="113" spans="1:10" s="61" customFormat="1" ht="15.75" customHeight="1">
      <c r="A113" s="31" t="s">
        <v>26</v>
      </c>
      <c r="B113" s="66"/>
      <c r="C113" s="66" t="s">
        <v>197</v>
      </c>
      <c r="D113" s="73"/>
      <c r="E113" s="73"/>
      <c r="F113" s="74"/>
      <c r="G113" s="68">
        <f>SUM(G114:G116)</f>
        <v>218000</v>
      </c>
      <c r="H113" s="68">
        <f>SUM(H114:H116)</f>
        <v>240028</v>
      </c>
      <c r="I113" s="68">
        <f>SUM(I114:I116)</f>
        <v>240013</v>
      </c>
      <c r="J113" s="163">
        <f t="shared" si="1"/>
        <v>0.9999375072908161</v>
      </c>
    </row>
    <row r="114" spans="1:10" s="61" customFormat="1" ht="15.75" customHeight="1">
      <c r="A114" s="69"/>
      <c r="B114" s="41"/>
      <c r="C114" s="41"/>
      <c r="D114" s="71" t="s">
        <v>198</v>
      </c>
      <c r="E114" s="41"/>
      <c r="F114" s="41"/>
      <c r="G114" s="70">
        <v>180000</v>
      </c>
      <c r="H114" s="70">
        <v>208131</v>
      </c>
      <c r="I114" s="70">
        <v>208116</v>
      </c>
      <c r="J114" s="163">
        <f t="shared" si="1"/>
        <v>0.9999279300056214</v>
      </c>
    </row>
    <row r="115" spans="1:10" s="61" customFormat="1" ht="15.75" customHeight="1">
      <c r="A115" s="69"/>
      <c r="B115" s="41"/>
      <c r="C115" s="41"/>
      <c r="D115" s="71" t="s">
        <v>199</v>
      </c>
      <c r="E115" s="41"/>
      <c r="F115" s="41"/>
      <c r="G115" s="70">
        <v>21000</v>
      </c>
      <c r="H115" s="70">
        <v>15618</v>
      </c>
      <c r="I115" s="70">
        <v>15618</v>
      </c>
      <c r="J115" s="163">
        <f t="shared" si="1"/>
        <v>1</v>
      </c>
    </row>
    <row r="116" spans="1:10" s="61" customFormat="1" ht="15.75" customHeight="1">
      <c r="A116" s="69"/>
      <c r="B116" s="41"/>
      <c r="C116" s="41"/>
      <c r="D116" s="71" t="s">
        <v>200</v>
      </c>
      <c r="E116" s="41"/>
      <c r="F116" s="41"/>
      <c r="G116" s="70">
        <v>17000</v>
      </c>
      <c r="H116" s="70">
        <v>16279</v>
      </c>
      <c r="I116" s="70">
        <v>16279</v>
      </c>
      <c r="J116" s="163">
        <f t="shared" si="1"/>
        <v>1</v>
      </c>
    </row>
    <row r="117" spans="1:10" s="61" customFormat="1" ht="15.75" customHeight="1">
      <c r="A117" s="69"/>
      <c r="B117" s="41"/>
      <c r="C117" s="41"/>
      <c r="D117" s="41"/>
      <c r="E117" s="41"/>
      <c r="F117" s="41"/>
      <c r="G117" s="70"/>
      <c r="H117" s="70"/>
      <c r="I117" s="70"/>
      <c r="J117" s="163"/>
    </row>
    <row r="118" spans="1:10" s="61" customFormat="1" ht="15.75" customHeight="1">
      <c r="A118" s="31" t="s">
        <v>27</v>
      </c>
      <c r="B118" s="66"/>
      <c r="C118" s="66" t="s">
        <v>28</v>
      </c>
      <c r="D118" s="66"/>
      <c r="E118" s="66"/>
      <c r="F118" s="41"/>
      <c r="G118" s="68">
        <f>G119+G123+G131</f>
        <v>1020000</v>
      </c>
      <c r="H118" s="68">
        <f>H119+H123+H131</f>
        <v>1020000</v>
      </c>
      <c r="I118" s="68">
        <f>I119+I123+I131</f>
        <v>409107</v>
      </c>
      <c r="J118" s="163">
        <f t="shared" si="1"/>
        <v>0.40108529411764704</v>
      </c>
    </row>
    <row r="119" spans="1:10" s="61" customFormat="1" ht="15.75" customHeight="1">
      <c r="A119" s="75"/>
      <c r="B119" s="66" t="s">
        <v>201</v>
      </c>
      <c r="C119" s="76"/>
      <c r="D119" s="66" t="s">
        <v>202</v>
      </c>
      <c r="E119" s="77"/>
      <c r="F119" s="75"/>
      <c r="G119" s="68">
        <f>+G120</f>
        <v>170000</v>
      </c>
      <c r="H119" s="68">
        <f>+H120</f>
        <v>170000</v>
      </c>
      <c r="I119" s="68">
        <f>+I120</f>
        <v>108564</v>
      </c>
      <c r="J119" s="163">
        <f t="shared" si="1"/>
        <v>0.6386117647058823</v>
      </c>
    </row>
    <row r="120" spans="1:10" s="61" customFormat="1" ht="15.75" customHeight="1">
      <c r="A120" s="69"/>
      <c r="B120" s="41"/>
      <c r="C120" s="41" t="s">
        <v>208</v>
      </c>
      <c r="D120" s="41" t="s">
        <v>209</v>
      </c>
      <c r="E120" s="41"/>
      <c r="F120" s="41"/>
      <c r="G120" s="70">
        <f>SUM(G121:G122)</f>
        <v>170000</v>
      </c>
      <c r="H120" s="70">
        <f>SUM(H121:H122)</f>
        <v>170000</v>
      </c>
      <c r="I120" s="70">
        <f>SUM(I121:I122)</f>
        <v>108564</v>
      </c>
      <c r="J120" s="163">
        <f t="shared" si="1"/>
        <v>0.6386117647058823</v>
      </c>
    </row>
    <row r="121" spans="1:10" s="61" customFormat="1" ht="15.75" customHeight="1">
      <c r="A121" s="31"/>
      <c r="B121" s="66"/>
      <c r="C121" s="66"/>
      <c r="D121" s="66"/>
      <c r="E121" s="71" t="s">
        <v>275</v>
      </c>
      <c r="F121" s="41"/>
      <c r="G121" s="70">
        <v>100000</v>
      </c>
      <c r="H121" s="70">
        <v>100000</v>
      </c>
      <c r="I121" s="70">
        <v>46568</v>
      </c>
      <c r="J121" s="163">
        <f t="shared" si="1"/>
        <v>0.46568</v>
      </c>
    </row>
    <row r="122" spans="1:10" s="61" customFormat="1" ht="15.75" customHeight="1">
      <c r="A122" s="31"/>
      <c r="B122" s="66"/>
      <c r="C122" s="66"/>
      <c r="D122" s="66"/>
      <c r="E122" s="71" t="s">
        <v>211</v>
      </c>
      <c r="F122" s="41"/>
      <c r="G122" s="70">
        <v>70000</v>
      </c>
      <c r="H122" s="70">
        <v>70000</v>
      </c>
      <c r="I122" s="70">
        <v>61996</v>
      </c>
      <c r="J122" s="163">
        <f t="shared" si="1"/>
        <v>0.8856571428571428</v>
      </c>
    </row>
    <row r="123" spans="1:10" s="61" customFormat="1" ht="15.75" customHeight="1">
      <c r="A123" s="75"/>
      <c r="B123" s="66" t="s">
        <v>222</v>
      </c>
      <c r="C123" s="76"/>
      <c r="D123" s="66" t="s">
        <v>223</v>
      </c>
      <c r="E123" s="76"/>
      <c r="F123" s="71"/>
      <c r="G123" s="68">
        <f>G124+G127+G128</f>
        <v>680000</v>
      </c>
      <c r="H123" s="68">
        <f>H124+H127+H128</f>
        <v>680000</v>
      </c>
      <c r="I123" s="68">
        <f>I124+I127+I128</f>
        <v>215359</v>
      </c>
      <c r="J123" s="163">
        <f t="shared" si="1"/>
        <v>0.3167044117647059</v>
      </c>
    </row>
    <row r="124" spans="1:10" s="61" customFormat="1" ht="15.75" customHeight="1">
      <c r="A124" s="69"/>
      <c r="B124" s="41"/>
      <c r="C124" s="41" t="s">
        <v>224</v>
      </c>
      <c r="D124" s="41" t="s">
        <v>225</v>
      </c>
      <c r="E124" s="41"/>
      <c r="F124" s="41"/>
      <c r="G124" s="70">
        <f>SUM(G125:G126)</f>
        <v>130000</v>
      </c>
      <c r="H124" s="70">
        <f>SUM(H125:H126)</f>
        <v>130000</v>
      </c>
      <c r="I124" s="70">
        <f>SUM(I125:I126)</f>
        <v>52899</v>
      </c>
      <c r="J124" s="163">
        <f t="shared" si="1"/>
        <v>0.4069153846153846</v>
      </c>
    </row>
    <row r="125" spans="1:10" s="61" customFormat="1" ht="15.75" customHeight="1">
      <c r="A125" s="69"/>
      <c r="B125" s="41"/>
      <c r="C125" s="41"/>
      <c r="D125" s="41"/>
      <c r="E125" s="71" t="s">
        <v>226</v>
      </c>
      <c r="F125" s="41"/>
      <c r="G125" s="70">
        <v>50000</v>
      </c>
      <c r="H125" s="70">
        <v>50000</v>
      </c>
      <c r="I125" s="70">
        <v>3435</v>
      </c>
      <c r="J125" s="163">
        <f t="shared" si="1"/>
        <v>0.0687</v>
      </c>
    </row>
    <row r="126" spans="1:10" s="61" customFormat="1" ht="15.75" customHeight="1">
      <c r="A126" s="69"/>
      <c r="B126" s="41"/>
      <c r="C126" s="41"/>
      <c r="D126" s="41"/>
      <c r="E126" s="71" t="s">
        <v>228</v>
      </c>
      <c r="F126" s="41"/>
      <c r="G126" s="70">
        <v>80000</v>
      </c>
      <c r="H126" s="70">
        <v>80000</v>
      </c>
      <c r="I126" s="70">
        <v>49464</v>
      </c>
      <c r="J126" s="163">
        <f t="shared" si="1"/>
        <v>0.6183</v>
      </c>
    </row>
    <row r="127" spans="1:10" s="61" customFormat="1" ht="15.75" customHeight="1">
      <c r="A127" s="69"/>
      <c r="B127" s="41"/>
      <c r="C127" s="41" t="s">
        <v>231</v>
      </c>
      <c r="D127" s="41" t="s">
        <v>232</v>
      </c>
      <c r="E127" s="41"/>
      <c r="F127" s="41"/>
      <c r="G127" s="70">
        <v>50000</v>
      </c>
      <c r="H127" s="70">
        <v>50000</v>
      </c>
      <c r="I127" s="70">
        <v>10000</v>
      </c>
      <c r="J127" s="163">
        <f t="shared" si="1"/>
        <v>0.2</v>
      </c>
    </row>
    <row r="128" spans="1:10" s="61" customFormat="1" ht="15.75" customHeight="1">
      <c r="A128" s="69"/>
      <c r="B128" s="41"/>
      <c r="C128" s="41" t="s">
        <v>233</v>
      </c>
      <c r="D128" s="41" t="s">
        <v>234</v>
      </c>
      <c r="E128" s="41"/>
      <c r="F128" s="41"/>
      <c r="G128" s="70">
        <f>SUM(G129:G130)</f>
        <v>500000</v>
      </c>
      <c r="H128" s="70">
        <f>SUM(H129:H130)</f>
        <v>500000</v>
      </c>
      <c r="I128" s="70">
        <f>SUM(I129:I130)</f>
        <v>152460</v>
      </c>
      <c r="J128" s="163">
        <f t="shared" si="1"/>
        <v>0.30492</v>
      </c>
    </row>
    <row r="129" spans="1:10" s="61" customFormat="1" ht="15.75" customHeight="1">
      <c r="A129" s="69"/>
      <c r="B129" s="41"/>
      <c r="C129" s="41"/>
      <c r="D129" s="41"/>
      <c r="E129" s="71" t="s">
        <v>276</v>
      </c>
      <c r="F129" s="41"/>
      <c r="G129" s="70">
        <v>480000</v>
      </c>
      <c r="H129" s="70">
        <v>480000</v>
      </c>
      <c r="I129" s="70">
        <v>144230</v>
      </c>
      <c r="J129" s="163">
        <f t="shared" si="1"/>
        <v>0.3004791666666667</v>
      </c>
    </row>
    <row r="130" spans="1:10" s="61" customFormat="1" ht="15.75" customHeight="1">
      <c r="A130" s="69"/>
      <c r="B130" s="41"/>
      <c r="C130" s="41"/>
      <c r="D130" s="41"/>
      <c r="E130" s="71" t="s">
        <v>236</v>
      </c>
      <c r="F130" s="41"/>
      <c r="G130" s="70">
        <v>20000</v>
      </c>
      <c r="H130" s="70">
        <v>20000</v>
      </c>
      <c r="I130" s="70">
        <v>8230</v>
      </c>
      <c r="J130" s="163">
        <f t="shared" si="1"/>
        <v>0.4115</v>
      </c>
    </row>
    <row r="131" spans="1:10" s="61" customFormat="1" ht="15.75" customHeight="1">
      <c r="A131" s="75"/>
      <c r="B131" s="66" t="s">
        <v>246</v>
      </c>
      <c r="C131" s="76"/>
      <c r="D131" s="66" t="s">
        <v>247</v>
      </c>
      <c r="E131" s="76"/>
      <c r="F131" s="71"/>
      <c r="G131" s="68">
        <f>G132</f>
        <v>170000</v>
      </c>
      <c r="H131" s="68">
        <f>H132</f>
        <v>170000</v>
      </c>
      <c r="I131" s="68">
        <f>I132</f>
        <v>85184</v>
      </c>
      <c r="J131" s="163">
        <f t="shared" si="1"/>
        <v>0.5010823529411764</v>
      </c>
    </row>
    <row r="132" spans="1:10" s="61" customFormat="1" ht="15.75" customHeight="1">
      <c r="A132" s="69"/>
      <c r="B132" s="41"/>
      <c r="C132" s="41" t="s">
        <v>248</v>
      </c>
      <c r="D132" s="41" t="s">
        <v>249</v>
      </c>
      <c r="E132" s="41"/>
      <c r="F132" s="41"/>
      <c r="G132" s="79">
        <v>170000</v>
      </c>
      <c r="H132" s="79">
        <v>170000</v>
      </c>
      <c r="I132" s="79">
        <v>85184</v>
      </c>
      <c r="J132" s="163">
        <f t="shared" si="1"/>
        <v>0.5010823529411764</v>
      </c>
    </row>
    <row r="133" spans="1:10" s="61" customFormat="1" ht="15.75" customHeight="1">
      <c r="A133" s="27" t="s">
        <v>36</v>
      </c>
      <c r="B133" s="28"/>
      <c r="C133" s="27" t="s">
        <v>37</v>
      </c>
      <c r="D133" s="28"/>
      <c r="E133" s="28"/>
      <c r="F133" s="41"/>
      <c r="G133" s="79"/>
      <c r="H133" s="148">
        <f>SUM(H134:H135)</f>
        <v>3175000</v>
      </c>
      <c r="I133" s="148">
        <f>SUM(I134:I135)</f>
        <v>2673958</v>
      </c>
      <c r="J133" s="163">
        <f t="shared" si="1"/>
        <v>0.8421914960629922</v>
      </c>
    </row>
    <row r="134" spans="1:10" s="61" customFormat="1" ht="15.75" customHeight="1">
      <c r="A134" s="28"/>
      <c r="B134" s="28" t="s">
        <v>293</v>
      </c>
      <c r="C134" s="28"/>
      <c r="D134" s="28" t="s">
        <v>294</v>
      </c>
      <c r="E134" s="28"/>
      <c r="F134" s="41"/>
      <c r="G134" s="79"/>
      <c r="H134" s="79">
        <v>2500000</v>
      </c>
      <c r="I134" s="79">
        <v>2105479</v>
      </c>
      <c r="J134" s="163">
        <f t="shared" si="1"/>
        <v>0.8421916</v>
      </c>
    </row>
    <row r="135" spans="1:10" s="61" customFormat="1" ht="15.75" customHeight="1">
      <c r="A135" s="28"/>
      <c r="B135" s="28" t="s">
        <v>295</v>
      </c>
      <c r="C135" s="28"/>
      <c r="D135" s="28" t="s">
        <v>296</v>
      </c>
      <c r="E135" s="28"/>
      <c r="F135" s="41"/>
      <c r="G135" s="79"/>
      <c r="H135" s="79">
        <v>675000</v>
      </c>
      <c r="I135" s="79">
        <v>568479</v>
      </c>
      <c r="J135" s="163">
        <f t="shared" si="1"/>
        <v>0.8421911111111111</v>
      </c>
    </row>
    <row r="136" spans="1:10" s="61" customFormat="1" ht="15.75" customHeight="1">
      <c r="A136" s="69"/>
      <c r="B136" s="41"/>
      <c r="C136" s="41"/>
      <c r="D136" s="41"/>
      <c r="E136" s="41"/>
      <c r="F136" s="75"/>
      <c r="G136" s="72"/>
      <c r="H136" s="72"/>
      <c r="I136" s="72"/>
      <c r="J136" s="163"/>
    </row>
    <row r="137" spans="1:10" s="61" customFormat="1" ht="15.75" customHeight="1">
      <c r="A137" s="9" t="s">
        <v>81</v>
      </c>
      <c r="B137" s="16"/>
      <c r="C137" s="16"/>
      <c r="D137" s="16"/>
      <c r="E137" s="39"/>
      <c r="F137" s="84"/>
      <c r="G137" s="65">
        <f>G138+G145</f>
        <v>42820000</v>
      </c>
      <c r="H137" s="65">
        <f>H138+H145</f>
        <v>56363150</v>
      </c>
      <c r="I137" s="65">
        <f>I138+I145</f>
        <v>49947087</v>
      </c>
      <c r="J137" s="164">
        <f t="shared" si="1"/>
        <v>0.8861656419132004</v>
      </c>
    </row>
    <row r="138" spans="1:10" s="61" customFormat="1" ht="15.75" customHeight="1">
      <c r="A138" s="31" t="s">
        <v>27</v>
      </c>
      <c r="B138" s="66"/>
      <c r="C138" s="66" t="s">
        <v>28</v>
      </c>
      <c r="D138" s="66"/>
      <c r="E138" s="66"/>
      <c r="F138" s="75"/>
      <c r="G138" s="68">
        <f>G139+G142</f>
        <v>30820000</v>
      </c>
      <c r="H138" s="68">
        <f>H139+H142</f>
        <v>46520000</v>
      </c>
      <c r="I138" s="68">
        <f>I139+I142</f>
        <v>44587810</v>
      </c>
      <c r="J138" s="163">
        <f t="shared" si="1"/>
        <v>0.9584653912295786</v>
      </c>
    </row>
    <row r="139" spans="1:10" s="61" customFormat="1" ht="15.75" customHeight="1">
      <c r="A139" s="75"/>
      <c r="B139" s="66" t="s">
        <v>222</v>
      </c>
      <c r="C139" s="76"/>
      <c r="D139" s="66" t="s">
        <v>223</v>
      </c>
      <c r="E139" s="76"/>
      <c r="F139" s="75"/>
      <c r="G139" s="68">
        <f>SUM(G140:G141)</f>
        <v>16000000</v>
      </c>
      <c r="H139" s="68">
        <f>SUM(H140:H141)</f>
        <v>16000000</v>
      </c>
      <c r="I139" s="68">
        <f>SUM(I140:I141)</f>
        <v>15922635</v>
      </c>
      <c r="J139" s="163">
        <f t="shared" si="1"/>
        <v>0.9951646875</v>
      </c>
    </row>
    <row r="140" spans="1:10" s="61" customFormat="1" ht="15.75" customHeight="1">
      <c r="A140" s="75"/>
      <c r="B140" s="41"/>
      <c r="C140" s="41" t="s">
        <v>229</v>
      </c>
      <c r="D140" s="41" t="s">
        <v>277</v>
      </c>
      <c r="E140" s="71"/>
      <c r="F140" s="75"/>
      <c r="G140" s="70">
        <v>15000000</v>
      </c>
      <c r="H140" s="70">
        <v>15000000</v>
      </c>
      <c r="I140" s="70">
        <v>15000000</v>
      </c>
      <c r="J140" s="163">
        <f t="shared" si="1"/>
        <v>1</v>
      </c>
    </row>
    <row r="141" spans="1:10" s="61" customFormat="1" ht="15.75" customHeight="1">
      <c r="A141" s="69"/>
      <c r="B141" s="41"/>
      <c r="C141" s="41" t="s">
        <v>278</v>
      </c>
      <c r="D141" s="41" t="s">
        <v>279</v>
      </c>
      <c r="E141" s="41"/>
      <c r="F141" s="75"/>
      <c r="G141" s="70">
        <v>1000000</v>
      </c>
      <c r="H141" s="70">
        <v>1000000</v>
      </c>
      <c r="I141" s="70">
        <v>922635</v>
      </c>
      <c r="J141" s="163">
        <f t="shared" si="1"/>
        <v>0.922635</v>
      </c>
    </row>
    <row r="142" spans="1:10" s="61" customFormat="1" ht="15.75" customHeight="1">
      <c r="A142" s="75"/>
      <c r="B142" s="66" t="s">
        <v>246</v>
      </c>
      <c r="C142" s="76"/>
      <c r="D142" s="66" t="s">
        <v>247</v>
      </c>
      <c r="E142" s="76"/>
      <c r="F142" s="75"/>
      <c r="G142" s="68">
        <f>SUM(G143:G144)</f>
        <v>14820000</v>
      </c>
      <c r="H142" s="68">
        <f>SUM(H143:H144)</f>
        <v>30520000</v>
      </c>
      <c r="I142" s="68">
        <f>SUM(I143:I144)</f>
        <v>28665175</v>
      </c>
      <c r="J142" s="163">
        <f t="shared" si="1"/>
        <v>0.9392259174311927</v>
      </c>
    </row>
    <row r="143" spans="1:10" s="61" customFormat="1" ht="15.75" customHeight="1">
      <c r="A143" s="69"/>
      <c r="B143" s="41"/>
      <c r="C143" s="41" t="s">
        <v>248</v>
      </c>
      <c r="D143" s="41" t="s">
        <v>249</v>
      </c>
      <c r="E143" s="41"/>
      <c r="F143" s="75"/>
      <c r="G143" s="70">
        <v>4320000</v>
      </c>
      <c r="H143" s="70">
        <v>4320000</v>
      </c>
      <c r="I143" s="70">
        <v>4292300</v>
      </c>
      <c r="J143" s="163">
        <f aca="true" t="shared" si="2" ref="J143:J206">I143/H143</f>
        <v>0.9935879629629629</v>
      </c>
    </row>
    <row r="144" spans="1:10" s="61" customFormat="1" ht="15.75" customHeight="1">
      <c r="A144" s="69"/>
      <c r="B144" s="41"/>
      <c r="C144" s="41" t="s">
        <v>280</v>
      </c>
      <c r="D144" s="41" t="s">
        <v>281</v>
      </c>
      <c r="E144" s="41"/>
      <c r="F144" s="75"/>
      <c r="G144" s="79">
        <v>10500000</v>
      </c>
      <c r="H144" s="79">
        <v>26200000</v>
      </c>
      <c r="I144" s="79">
        <v>24372875</v>
      </c>
      <c r="J144" s="163">
        <f t="shared" si="2"/>
        <v>0.9302624045801526</v>
      </c>
    </row>
    <row r="145" spans="1:10" s="61" customFormat="1" ht="15.75" customHeight="1">
      <c r="A145" s="82" t="s">
        <v>34</v>
      </c>
      <c r="B145" s="41"/>
      <c r="C145" s="66" t="s">
        <v>35</v>
      </c>
      <c r="D145" s="41"/>
      <c r="E145" s="41"/>
      <c r="F145" s="41"/>
      <c r="G145" s="68">
        <f>SUM(G146:G147)</f>
        <v>12000000</v>
      </c>
      <c r="H145" s="68">
        <f>SUM(H146:H147)</f>
        <v>9843150</v>
      </c>
      <c r="I145" s="68">
        <f>SUM(I146:I147)</f>
        <v>5359277</v>
      </c>
      <c r="J145" s="163">
        <f t="shared" si="2"/>
        <v>0.5444676754900616</v>
      </c>
    </row>
    <row r="146" spans="1:10" s="61" customFormat="1" ht="15.75" customHeight="1">
      <c r="A146" s="69"/>
      <c r="B146" s="66" t="s">
        <v>282</v>
      </c>
      <c r="C146" s="41"/>
      <c r="D146" s="41" t="s">
        <v>283</v>
      </c>
      <c r="E146" s="41"/>
      <c r="F146" s="41"/>
      <c r="G146" s="79">
        <v>9450000</v>
      </c>
      <c r="H146" s="79">
        <v>7751750</v>
      </c>
      <c r="I146" s="79">
        <v>4806777</v>
      </c>
      <c r="J146" s="163">
        <f t="shared" si="2"/>
        <v>0.6200892701648015</v>
      </c>
    </row>
    <row r="147" spans="1:10" s="61" customFormat="1" ht="15.75" customHeight="1">
      <c r="A147" s="69"/>
      <c r="B147" s="66" t="s">
        <v>284</v>
      </c>
      <c r="C147" s="41"/>
      <c r="D147" s="41" t="s">
        <v>285</v>
      </c>
      <c r="E147" s="41"/>
      <c r="F147" s="41"/>
      <c r="G147" s="79">
        <v>2550000</v>
      </c>
      <c r="H147" s="79">
        <v>2091400</v>
      </c>
      <c r="I147" s="79">
        <v>552500</v>
      </c>
      <c r="J147" s="163">
        <f t="shared" si="2"/>
        <v>0.2641771062446208</v>
      </c>
    </row>
    <row r="148" spans="1:10" s="61" customFormat="1" ht="15.75" customHeight="1">
      <c r="A148" s="69"/>
      <c r="B148" s="41"/>
      <c r="C148" s="41"/>
      <c r="D148" s="41"/>
      <c r="E148" s="41"/>
      <c r="F148" s="41"/>
      <c r="G148" s="79"/>
      <c r="H148" s="79"/>
      <c r="I148" s="79"/>
      <c r="J148" s="163"/>
    </row>
    <row r="149" spans="1:10" s="61" customFormat="1" ht="15.75" customHeight="1">
      <c r="A149" s="9" t="s">
        <v>286</v>
      </c>
      <c r="B149" s="16"/>
      <c r="C149" s="16"/>
      <c r="D149" s="16"/>
      <c r="E149" s="16"/>
      <c r="F149" s="16"/>
      <c r="G149" s="35">
        <f aca="true" t="shared" si="3" ref="G149:I150">SUM(G150)</f>
        <v>300000</v>
      </c>
      <c r="H149" s="35">
        <f t="shared" si="3"/>
        <v>300000</v>
      </c>
      <c r="I149" s="35">
        <f t="shared" si="3"/>
        <v>300000</v>
      </c>
      <c r="J149" s="164">
        <f t="shared" si="2"/>
        <v>1</v>
      </c>
    </row>
    <row r="150" spans="1:10" s="61" customFormat="1" ht="15.75" customHeight="1">
      <c r="A150" s="31" t="s">
        <v>31</v>
      </c>
      <c r="B150" s="66"/>
      <c r="C150" s="66" t="s">
        <v>32</v>
      </c>
      <c r="D150" s="66"/>
      <c r="E150" s="66"/>
      <c r="F150" s="41"/>
      <c r="G150" s="37">
        <f t="shared" si="3"/>
        <v>300000</v>
      </c>
      <c r="H150" s="37">
        <f t="shared" si="3"/>
        <v>300000</v>
      </c>
      <c r="I150" s="37">
        <f t="shared" si="3"/>
        <v>300000</v>
      </c>
      <c r="J150" s="163">
        <f t="shared" si="2"/>
        <v>1</v>
      </c>
    </row>
    <row r="151" spans="1:10" s="61" customFormat="1" ht="15.75" customHeight="1">
      <c r="A151" s="69"/>
      <c r="B151" s="41"/>
      <c r="C151" s="41" t="s">
        <v>257</v>
      </c>
      <c r="D151" s="41" t="s">
        <v>258</v>
      </c>
      <c r="E151" s="41"/>
      <c r="F151" s="41"/>
      <c r="G151" s="40">
        <v>300000</v>
      </c>
      <c r="H151" s="40">
        <v>300000</v>
      </c>
      <c r="I151" s="40">
        <v>300000</v>
      </c>
      <c r="J151" s="163">
        <f t="shared" si="2"/>
        <v>1</v>
      </c>
    </row>
    <row r="152" spans="1:10" s="61" customFormat="1" ht="15.75" customHeight="1">
      <c r="A152" s="69"/>
      <c r="B152" s="41"/>
      <c r="C152" s="41"/>
      <c r="D152" s="41"/>
      <c r="E152" s="41" t="s">
        <v>287</v>
      </c>
      <c r="F152" s="41"/>
      <c r="G152" s="79">
        <v>300000</v>
      </c>
      <c r="H152" s="79">
        <v>300000</v>
      </c>
      <c r="I152" s="79">
        <v>300000</v>
      </c>
      <c r="J152" s="163">
        <f t="shared" si="2"/>
        <v>1</v>
      </c>
    </row>
    <row r="153" spans="1:10" s="61" customFormat="1" ht="15.75" customHeight="1">
      <c r="A153" s="69"/>
      <c r="B153" s="41"/>
      <c r="C153" s="41"/>
      <c r="D153" s="41"/>
      <c r="E153" s="41"/>
      <c r="F153" s="41"/>
      <c r="G153" s="79"/>
      <c r="H153" s="79"/>
      <c r="I153" s="79"/>
      <c r="J153" s="163"/>
    </row>
    <row r="154" spans="1:10" s="61" customFormat="1" ht="15.75" customHeight="1">
      <c r="A154" s="9" t="s">
        <v>288</v>
      </c>
      <c r="B154" s="16"/>
      <c r="C154" s="16"/>
      <c r="D154" s="16"/>
      <c r="E154" s="16"/>
      <c r="F154" s="16"/>
      <c r="G154" s="35">
        <f>SUM(G155)</f>
        <v>200000</v>
      </c>
      <c r="H154" s="35">
        <f>SUM(H155)</f>
        <v>200000</v>
      </c>
      <c r="I154" s="35">
        <f>SUM(I155)</f>
        <v>100000</v>
      </c>
      <c r="J154" s="164">
        <f t="shared" si="2"/>
        <v>0.5</v>
      </c>
    </row>
    <row r="155" spans="1:10" s="61" customFormat="1" ht="15.75" customHeight="1">
      <c r="A155" s="31" t="s">
        <v>31</v>
      </c>
      <c r="B155" s="66"/>
      <c r="C155" s="66" t="s">
        <v>32</v>
      </c>
      <c r="D155" s="66"/>
      <c r="E155" s="66"/>
      <c r="F155" s="41"/>
      <c r="G155" s="37">
        <f>SUM(G156+G157)</f>
        <v>200000</v>
      </c>
      <c r="H155" s="37">
        <f>SUM(H156+H157)</f>
        <v>200000</v>
      </c>
      <c r="I155" s="37">
        <f>SUM(I156+I157)</f>
        <v>100000</v>
      </c>
      <c r="J155" s="163">
        <f t="shared" si="2"/>
        <v>0.5</v>
      </c>
    </row>
    <row r="156" spans="1:10" s="61" customFormat="1" ht="15.75" customHeight="1">
      <c r="A156" s="69"/>
      <c r="B156" s="41"/>
      <c r="C156" s="41" t="s">
        <v>252</v>
      </c>
      <c r="D156" s="41" t="s">
        <v>253</v>
      </c>
      <c r="E156" s="41"/>
      <c r="F156" s="41"/>
      <c r="G156" s="40">
        <v>100000</v>
      </c>
      <c r="H156" s="40">
        <v>100000</v>
      </c>
      <c r="I156" s="40">
        <v>0</v>
      </c>
      <c r="J156" s="163">
        <f t="shared" si="2"/>
        <v>0</v>
      </c>
    </row>
    <row r="157" spans="1:10" s="61" customFormat="1" ht="15.75" customHeight="1">
      <c r="A157" s="69"/>
      <c r="B157" s="41"/>
      <c r="C157" s="41" t="s">
        <v>257</v>
      </c>
      <c r="D157" s="41" t="s">
        <v>258</v>
      </c>
      <c r="E157" s="41"/>
      <c r="F157" s="41"/>
      <c r="G157" s="79">
        <v>100000</v>
      </c>
      <c r="H157" s="79">
        <v>100000</v>
      </c>
      <c r="I157" s="79">
        <v>100000</v>
      </c>
      <c r="J157" s="163">
        <f t="shared" si="2"/>
        <v>1</v>
      </c>
    </row>
    <row r="158" spans="1:10" s="61" customFormat="1" ht="15.75" customHeight="1">
      <c r="A158" s="69"/>
      <c r="B158" s="41"/>
      <c r="C158" s="41"/>
      <c r="D158" s="41"/>
      <c r="E158" s="41"/>
      <c r="F158" s="41"/>
      <c r="G158" s="79"/>
      <c r="H158" s="79"/>
      <c r="I158" s="79"/>
      <c r="J158" s="163"/>
    </row>
    <row r="159" spans="1:10" s="61" customFormat="1" ht="15.75" customHeight="1">
      <c r="A159" s="9" t="s">
        <v>111</v>
      </c>
      <c r="B159" s="16"/>
      <c r="C159" s="16"/>
      <c r="D159" s="9"/>
      <c r="E159" s="43"/>
      <c r="F159" s="85"/>
      <c r="G159" s="65">
        <f>G160+G166</f>
        <v>11135000</v>
      </c>
      <c r="H159" s="65">
        <f>H160+H166+H169+H175</f>
        <v>14748192</v>
      </c>
      <c r="I159" s="65">
        <f>I160+I166+I169+I175</f>
        <v>14327758</v>
      </c>
      <c r="J159" s="164">
        <f t="shared" si="2"/>
        <v>0.9714925056576427</v>
      </c>
    </row>
    <row r="160" spans="1:10" s="61" customFormat="1" ht="15.75" customHeight="1">
      <c r="A160" s="31" t="s">
        <v>24</v>
      </c>
      <c r="B160" s="66"/>
      <c r="C160" s="66" t="s">
        <v>182</v>
      </c>
      <c r="D160" s="66"/>
      <c r="E160" s="66"/>
      <c r="F160" s="71"/>
      <c r="G160" s="70">
        <f>G161</f>
        <v>9810000</v>
      </c>
      <c r="H160" s="70">
        <f>H161</f>
        <v>11673192</v>
      </c>
      <c r="I160" s="70">
        <f>I161</f>
        <v>11311495</v>
      </c>
      <c r="J160" s="163">
        <f t="shared" si="2"/>
        <v>0.9690147305038759</v>
      </c>
    </row>
    <row r="161" spans="1:10" s="61" customFormat="1" ht="15.75" customHeight="1">
      <c r="A161" s="69"/>
      <c r="B161" s="66" t="s">
        <v>183</v>
      </c>
      <c r="C161" s="41"/>
      <c r="D161" s="41" t="s">
        <v>184</v>
      </c>
      <c r="E161" s="41"/>
      <c r="F161" s="71"/>
      <c r="G161" s="70">
        <f>G162+G165</f>
        <v>9810000</v>
      </c>
      <c r="H161" s="70">
        <f>H162+H165+H163+H164</f>
        <v>11673192</v>
      </c>
      <c r="I161" s="70">
        <f>I162+I165+I163+I164</f>
        <v>11311495</v>
      </c>
      <c r="J161" s="163">
        <f t="shared" si="2"/>
        <v>0.9690147305038759</v>
      </c>
    </row>
    <row r="162" spans="1:10" s="61" customFormat="1" ht="15.75" customHeight="1">
      <c r="A162" s="28"/>
      <c r="B162" s="41"/>
      <c r="C162" s="41" t="s">
        <v>185</v>
      </c>
      <c r="D162" s="41" t="s">
        <v>186</v>
      </c>
      <c r="E162" s="41"/>
      <c r="F162" s="75"/>
      <c r="G162" s="70">
        <v>9810000</v>
      </c>
      <c r="H162" s="70">
        <v>9744169</v>
      </c>
      <c r="I162" s="70">
        <v>9424237</v>
      </c>
      <c r="J162" s="163">
        <f t="shared" si="2"/>
        <v>0.9671668256164276</v>
      </c>
    </row>
    <row r="163" spans="1:10" s="61" customFormat="1" ht="15.75" customHeight="1">
      <c r="A163" s="28"/>
      <c r="B163" s="41"/>
      <c r="C163" s="41" t="s">
        <v>312</v>
      </c>
      <c r="D163" s="41" t="s">
        <v>443</v>
      </c>
      <c r="E163" s="41"/>
      <c r="F163" s="75"/>
      <c r="G163" s="70">
        <v>0</v>
      </c>
      <c r="H163" s="70">
        <v>1299202</v>
      </c>
      <c r="I163" s="70">
        <v>1299202</v>
      </c>
      <c r="J163" s="163">
        <f t="shared" si="2"/>
        <v>1</v>
      </c>
    </row>
    <row r="164" spans="1:10" s="61" customFormat="1" ht="15.75" customHeight="1">
      <c r="A164" s="28"/>
      <c r="B164" s="41"/>
      <c r="C164" s="41" t="s">
        <v>497</v>
      </c>
      <c r="D164" s="41" t="s">
        <v>498</v>
      </c>
      <c r="E164" s="41"/>
      <c r="F164" s="75"/>
      <c r="G164" s="70"/>
      <c r="H164" s="70">
        <v>550798</v>
      </c>
      <c r="I164" s="70">
        <v>546440</v>
      </c>
      <c r="J164" s="163">
        <f t="shared" si="2"/>
        <v>0.9920878434562217</v>
      </c>
    </row>
    <row r="165" spans="1:10" s="61" customFormat="1" ht="15.75" customHeight="1">
      <c r="A165" s="69"/>
      <c r="B165" s="41"/>
      <c r="C165" s="41" t="s">
        <v>289</v>
      </c>
      <c r="D165" s="41" t="s">
        <v>184</v>
      </c>
      <c r="E165" s="41"/>
      <c r="F165" s="74"/>
      <c r="G165" s="70">
        <v>0</v>
      </c>
      <c r="H165" s="70">
        <v>79023</v>
      </c>
      <c r="I165" s="70">
        <v>41616</v>
      </c>
      <c r="J165" s="163">
        <f t="shared" si="2"/>
        <v>0.5266314870354201</v>
      </c>
    </row>
    <row r="166" spans="1:10" s="61" customFormat="1" ht="15.75" customHeight="1">
      <c r="A166" s="31" t="s">
        <v>26</v>
      </c>
      <c r="B166" s="66"/>
      <c r="C166" s="66" t="s">
        <v>197</v>
      </c>
      <c r="D166" s="73"/>
      <c r="E166" s="73"/>
      <c r="F166" s="74"/>
      <c r="G166" s="70">
        <f>G167</f>
        <v>1325000</v>
      </c>
      <c r="H166" s="70">
        <f>H167+H168</f>
        <v>1595000</v>
      </c>
      <c r="I166" s="70">
        <f>I167+I168</f>
        <v>1546073</v>
      </c>
      <c r="J166" s="163">
        <f t="shared" si="2"/>
        <v>0.9693247648902822</v>
      </c>
    </row>
    <row r="167" spans="1:10" s="61" customFormat="1" ht="15.75" customHeight="1">
      <c r="A167" s="69"/>
      <c r="B167" s="41"/>
      <c r="C167" s="41" t="s">
        <v>444</v>
      </c>
      <c r="D167" s="71" t="s">
        <v>290</v>
      </c>
      <c r="E167" s="41"/>
      <c r="F167" s="41"/>
      <c r="G167" s="70">
        <v>1325000</v>
      </c>
      <c r="H167" s="70">
        <v>1591482</v>
      </c>
      <c r="I167" s="70">
        <v>1542555</v>
      </c>
      <c r="J167" s="163">
        <f t="shared" si="2"/>
        <v>0.969256956723356</v>
      </c>
    </row>
    <row r="168" spans="1:10" s="61" customFormat="1" ht="15.75" customHeight="1">
      <c r="A168" s="69"/>
      <c r="B168" s="41"/>
      <c r="C168" s="41" t="s">
        <v>445</v>
      </c>
      <c r="D168" s="71" t="s">
        <v>335</v>
      </c>
      <c r="E168" s="41"/>
      <c r="F168" s="41"/>
      <c r="G168" s="70"/>
      <c r="H168" s="70">
        <v>3518</v>
      </c>
      <c r="I168" s="70">
        <v>3518</v>
      </c>
      <c r="J168" s="163">
        <f t="shared" si="2"/>
        <v>1</v>
      </c>
    </row>
    <row r="169" spans="1:10" s="61" customFormat="1" ht="15.75" customHeight="1">
      <c r="A169" s="31" t="s">
        <v>27</v>
      </c>
      <c r="B169" s="66"/>
      <c r="C169" s="66" t="s">
        <v>28</v>
      </c>
      <c r="D169" s="76"/>
      <c r="E169" s="66"/>
      <c r="F169" s="66"/>
      <c r="G169" s="68"/>
      <c r="H169" s="68">
        <f>H170+H173</f>
        <v>550000</v>
      </c>
      <c r="I169" s="68">
        <f>I170+I173</f>
        <v>543170</v>
      </c>
      <c r="J169" s="163">
        <f t="shared" si="2"/>
        <v>0.9875818181818182</v>
      </c>
    </row>
    <row r="170" spans="1:10" s="61" customFormat="1" ht="15.75" customHeight="1">
      <c r="A170" s="69"/>
      <c r="B170" s="66" t="s">
        <v>201</v>
      </c>
      <c r="C170" s="41" t="s">
        <v>202</v>
      </c>
      <c r="D170" s="71"/>
      <c r="E170" s="41"/>
      <c r="F170" s="41"/>
      <c r="G170" s="70"/>
      <c r="H170" s="68">
        <f>H171+H172</f>
        <v>430000</v>
      </c>
      <c r="I170" s="68">
        <f>I171+I172</f>
        <v>427693</v>
      </c>
      <c r="J170" s="163">
        <f t="shared" si="2"/>
        <v>0.9946348837209302</v>
      </c>
    </row>
    <row r="171" spans="1:10" s="61" customFormat="1" ht="15.75" customHeight="1">
      <c r="A171" s="69"/>
      <c r="B171" s="41"/>
      <c r="C171" s="41" t="s">
        <v>446</v>
      </c>
      <c r="D171" s="71" t="s">
        <v>447</v>
      </c>
      <c r="E171" s="41"/>
      <c r="F171" s="41"/>
      <c r="G171" s="70"/>
      <c r="H171" s="70">
        <v>122000</v>
      </c>
      <c r="I171" s="70">
        <v>120606</v>
      </c>
      <c r="J171" s="163">
        <f t="shared" si="2"/>
        <v>0.9885737704918033</v>
      </c>
    </row>
    <row r="172" spans="1:10" s="61" customFormat="1" ht="15.75" customHeight="1">
      <c r="A172" s="69"/>
      <c r="B172" s="41"/>
      <c r="C172" s="41" t="s">
        <v>448</v>
      </c>
      <c r="D172" s="71" t="s">
        <v>319</v>
      </c>
      <c r="E172" s="41"/>
      <c r="F172" s="41"/>
      <c r="G172" s="70"/>
      <c r="H172" s="70">
        <v>308000</v>
      </c>
      <c r="I172" s="70">
        <v>307087</v>
      </c>
      <c r="J172" s="163">
        <f t="shared" si="2"/>
        <v>0.9970357142857142</v>
      </c>
    </row>
    <row r="173" spans="1:10" s="61" customFormat="1" ht="15.75" customHeight="1">
      <c r="A173" s="69"/>
      <c r="B173" s="66" t="s">
        <v>246</v>
      </c>
      <c r="C173" s="66" t="s">
        <v>247</v>
      </c>
      <c r="D173" s="76"/>
      <c r="E173" s="41"/>
      <c r="F173" s="41"/>
      <c r="G173" s="70"/>
      <c r="H173" s="68">
        <f>H174</f>
        <v>120000</v>
      </c>
      <c r="I173" s="68">
        <f>I174</f>
        <v>115477</v>
      </c>
      <c r="J173" s="163">
        <f t="shared" si="2"/>
        <v>0.9623083333333333</v>
      </c>
    </row>
    <row r="174" spans="1:10" s="61" customFormat="1" ht="15.75" customHeight="1">
      <c r="A174" s="69"/>
      <c r="B174" s="41"/>
      <c r="C174" s="41" t="s">
        <v>248</v>
      </c>
      <c r="D174" s="71" t="s">
        <v>249</v>
      </c>
      <c r="E174" s="41"/>
      <c r="F174" s="41"/>
      <c r="G174" s="70"/>
      <c r="H174" s="70">
        <v>120000</v>
      </c>
      <c r="I174" s="70">
        <v>115477</v>
      </c>
      <c r="J174" s="163">
        <f t="shared" si="2"/>
        <v>0.9623083333333333</v>
      </c>
    </row>
    <row r="175" spans="1:10" s="61" customFormat="1" ht="15.75" customHeight="1">
      <c r="A175" s="31" t="s">
        <v>34</v>
      </c>
      <c r="B175" s="41"/>
      <c r="C175" s="66" t="s">
        <v>35</v>
      </c>
      <c r="D175" s="71"/>
      <c r="E175" s="41"/>
      <c r="F175" s="41"/>
      <c r="G175" s="70"/>
      <c r="H175" s="68">
        <f>H176+H177</f>
        <v>930000</v>
      </c>
      <c r="I175" s="68">
        <f>I176+I177</f>
        <v>927020</v>
      </c>
      <c r="J175" s="163">
        <f t="shared" si="2"/>
        <v>0.9967956989247312</v>
      </c>
    </row>
    <row r="176" spans="1:10" s="61" customFormat="1" ht="15.75" customHeight="1">
      <c r="A176" s="69"/>
      <c r="B176" s="66" t="s">
        <v>326</v>
      </c>
      <c r="C176" s="41" t="s">
        <v>449</v>
      </c>
      <c r="D176" s="71"/>
      <c r="E176" s="41"/>
      <c r="F176" s="41"/>
      <c r="G176" s="70"/>
      <c r="H176" s="70">
        <v>730000</v>
      </c>
      <c r="I176" s="70">
        <v>729937</v>
      </c>
      <c r="J176" s="163">
        <f t="shared" si="2"/>
        <v>0.999913698630137</v>
      </c>
    </row>
    <row r="177" spans="1:10" s="61" customFormat="1" ht="15.75" customHeight="1">
      <c r="A177" s="69"/>
      <c r="B177" s="41" t="s">
        <v>450</v>
      </c>
      <c r="C177" s="41"/>
      <c r="D177" s="76"/>
      <c r="E177" s="66"/>
      <c r="F177" s="41"/>
      <c r="G177" s="70"/>
      <c r="H177" s="70">
        <v>200000</v>
      </c>
      <c r="I177" s="70">
        <v>197083</v>
      </c>
      <c r="J177" s="163">
        <f t="shared" si="2"/>
        <v>0.985415</v>
      </c>
    </row>
    <row r="178" spans="1:10" s="61" customFormat="1" ht="15.75" customHeight="1">
      <c r="A178" s="69"/>
      <c r="B178" s="41"/>
      <c r="C178" s="41"/>
      <c r="D178" s="71"/>
      <c r="E178" s="41"/>
      <c r="F178" s="41"/>
      <c r="G178" s="70"/>
      <c r="H178" s="70"/>
      <c r="I178" s="70"/>
      <c r="J178" s="163"/>
    </row>
    <row r="179" spans="1:10" s="61" customFormat="1" ht="15.75" customHeight="1">
      <c r="A179" s="69"/>
      <c r="B179" s="41"/>
      <c r="C179" s="41"/>
      <c r="D179" s="41"/>
      <c r="E179" s="71"/>
      <c r="F179" s="74"/>
      <c r="G179" s="86"/>
      <c r="H179" s="86"/>
      <c r="I179" s="86"/>
      <c r="J179" s="163"/>
    </row>
    <row r="180" spans="1:10" s="61" customFormat="1" ht="15.75" customHeight="1">
      <c r="A180" s="9" t="s">
        <v>291</v>
      </c>
      <c r="B180" s="13"/>
      <c r="C180" s="13"/>
      <c r="D180" s="13"/>
      <c r="E180" s="13"/>
      <c r="F180" s="13"/>
      <c r="G180" s="65">
        <f>G181+G190</f>
        <v>8700000</v>
      </c>
      <c r="H180" s="65">
        <f>H181+H190</f>
        <v>12002000</v>
      </c>
      <c r="I180" s="65">
        <f>I181+I190</f>
        <v>10706829</v>
      </c>
      <c r="J180" s="164">
        <f t="shared" si="2"/>
        <v>0.8920870688218631</v>
      </c>
    </row>
    <row r="181" spans="1:10" s="61" customFormat="1" ht="15.75" customHeight="1">
      <c r="A181" s="31" t="s">
        <v>27</v>
      </c>
      <c r="B181" s="66"/>
      <c r="C181" s="66" t="s">
        <v>28</v>
      </c>
      <c r="D181" s="66"/>
      <c r="E181" s="66"/>
      <c r="F181" s="41"/>
      <c r="G181" s="68">
        <f>G182+G186+G188</f>
        <v>3700000</v>
      </c>
      <c r="H181" s="68">
        <f>H182+H186+H188</f>
        <v>3700000</v>
      </c>
      <c r="I181" s="68">
        <f>I182+I186+I188</f>
        <v>2483579</v>
      </c>
      <c r="J181" s="163">
        <f t="shared" si="2"/>
        <v>0.6712375675675676</v>
      </c>
    </row>
    <row r="182" spans="1:10" s="61" customFormat="1" ht="15.75" customHeight="1">
      <c r="A182" s="75"/>
      <c r="B182" s="66" t="s">
        <v>201</v>
      </c>
      <c r="C182" s="76"/>
      <c r="D182" s="66" t="s">
        <v>202</v>
      </c>
      <c r="E182" s="77"/>
      <c r="F182" s="66"/>
      <c r="G182" s="68">
        <f>G183</f>
        <v>1500000</v>
      </c>
      <c r="H182" s="68">
        <f>H183</f>
        <v>1500000</v>
      </c>
      <c r="I182" s="68">
        <f>I183</f>
        <v>679983</v>
      </c>
      <c r="J182" s="163">
        <f t="shared" si="2"/>
        <v>0.453322</v>
      </c>
    </row>
    <row r="183" spans="1:10" s="61" customFormat="1" ht="15.75" customHeight="1">
      <c r="A183" s="69"/>
      <c r="B183" s="41"/>
      <c r="C183" s="41" t="s">
        <v>208</v>
      </c>
      <c r="D183" s="41" t="s">
        <v>209</v>
      </c>
      <c r="E183" s="41"/>
      <c r="F183" s="41"/>
      <c r="G183" s="70">
        <f>G185+G184</f>
        <v>1500000</v>
      </c>
      <c r="H183" s="70">
        <f>H185+H184</f>
        <v>1500000</v>
      </c>
      <c r="I183" s="70">
        <f>I185+I184</f>
        <v>679983</v>
      </c>
      <c r="J183" s="163">
        <f t="shared" si="2"/>
        <v>0.453322</v>
      </c>
    </row>
    <row r="184" spans="1:10" s="61" customFormat="1" ht="15.75" customHeight="1">
      <c r="A184" s="69"/>
      <c r="B184" s="41"/>
      <c r="C184" s="41"/>
      <c r="D184" s="41"/>
      <c r="E184" s="41" t="s">
        <v>292</v>
      </c>
      <c r="F184" s="41"/>
      <c r="G184" s="70">
        <v>300000</v>
      </c>
      <c r="H184" s="70">
        <v>300000</v>
      </c>
      <c r="I184" s="70">
        <v>183644</v>
      </c>
      <c r="J184" s="163">
        <f t="shared" si="2"/>
        <v>0.6121466666666666</v>
      </c>
    </row>
    <row r="185" spans="1:10" s="61" customFormat="1" ht="15.75" customHeight="1">
      <c r="A185" s="31"/>
      <c r="B185" s="66"/>
      <c r="C185" s="66"/>
      <c r="D185" s="66"/>
      <c r="E185" s="71" t="s">
        <v>211</v>
      </c>
      <c r="F185" s="41"/>
      <c r="G185" s="70">
        <v>1200000</v>
      </c>
      <c r="H185" s="70">
        <v>1200000</v>
      </c>
      <c r="I185" s="70">
        <v>496339</v>
      </c>
      <c r="J185" s="163">
        <f t="shared" si="2"/>
        <v>0.41361583333333335</v>
      </c>
    </row>
    <row r="186" spans="1:10" s="61" customFormat="1" ht="15.75" customHeight="1">
      <c r="A186" s="75"/>
      <c r="B186" s="66" t="s">
        <v>222</v>
      </c>
      <c r="C186" s="76"/>
      <c r="D186" s="66" t="s">
        <v>223</v>
      </c>
      <c r="E186" s="76"/>
      <c r="F186" s="66"/>
      <c r="G186" s="68">
        <f>G187</f>
        <v>1400000</v>
      </c>
      <c r="H186" s="68">
        <f>H187</f>
        <v>1400000</v>
      </c>
      <c r="I186" s="68">
        <f>I187</f>
        <v>1296000</v>
      </c>
      <c r="J186" s="163">
        <f t="shared" si="2"/>
        <v>0.9257142857142857</v>
      </c>
    </row>
    <row r="187" spans="1:10" s="61" customFormat="1" ht="15.75" customHeight="1">
      <c r="A187" s="69"/>
      <c r="B187" s="41"/>
      <c r="C187" s="41" t="s">
        <v>231</v>
      </c>
      <c r="D187" s="41" t="s">
        <v>232</v>
      </c>
      <c r="E187" s="41"/>
      <c r="F187" s="75"/>
      <c r="G187" s="70">
        <v>1400000</v>
      </c>
      <c r="H187" s="70">
        <v>1400000</v>
      </c>
      <c r="I187" s="70">
        <v>1296000</v>
      </c>
      <c r="J187" s="163">
        <f t="shared" si="2"/>
        <v>0.9257142857142857</v>
      </c>
    </row>
    <row r="188" spans="1:10" s="61" customFormat="1" ht="15.75" customHeight="1">
      <c r="A188" s="75"/>
      <c r="B188" s="66" t="s">
        <v>246</v>
      </c>
      <c r="C188" s="76"/>
      <c r="D188" s="66" t="s">
        <v>247</v>
      </c>
      <c r="E188" s="76"/>
      <c r="F188" s="77"/>
      <c r="G188" s="68">
        <f>G189</f>
        <v>800000</v>
      </c>
      <c r="H188" s="68">
        <f>H189</f>
        <v>800000</v>
      </c>
      <c r="I188" s="68">
        <f>I189</f>
        <v>507596</v>
      </c>
      <c r="J188" s="163">
        <f t="shared" si="2"/>
        <v>0.634495</v>
      </c>
    </row>
    <row r="189" spans="1:10" s="61" customFormat="1" ht="15.75" customHeight="1">
      <c r="A189" s="69"/>
      <c r="B189" s="41"/>
      <c r="C189" s="41" t="s">
        <v>248</v>
      </c>
      <c r="D189" s="41" t="s">
        <v>249</v>
      </c>
      <c r="E189" s="41"/>
      <c r="F189" s="75"/>
      <c r="G189" s="70">
        <v>800000</v>
      </c>
      <c r="H189" s="70">
        <v>800000</v>
      </c>
      <c r="I189" s="70">
        <v>507596</v>
      </c>
      <c r="J189" s="163">
        <f t="shared" si="2"/>
        <v>0.634495</v>
      </c>
    </row>
    <row r="190" spans="1:10" s="61" customFormat="1" ht="15.75" customHeight="1">
      <c r="A190" s="27" t="s">
        <v>36</v>
      </c>
      <c r="B190" s="28"/>
      <c r="C190" s="27" t="s">
        <v>37</v>
      </c>
      <c r="D190" s="28"/>
      <c r="E190" s="28"/>
      <c r="F190" s="75"/>
      <c r="G190" s="68">
        <f>SUM(G191:G192)</f>
        <v>5000000</v>
      </c>
      <c r="H190" s="68">
        <f>SUM(H191:H192)</f>
        <v>8302000</v>
      </c>
      <c r="I190" s="68">
        <f>SUM(I191:I192)</f>
        <v>8223250</v>
      </c>
      <c r="J190" s="163">
        <f t="shared" si="2"/>
        <v>0.9905143338954469</v>
      </c>
    </row>
    <row r="191" spans="1:10" s="61" customFormat="1" ht="15.75" customHeight="1">
      <c r="A191" s="28"/>
      <c r="B191" s="28" t="s">
        <v>293</v>
      </c>
      <c r="C191" s="28"/>
      <c r="D191" s="28" t="s">
        <v>294</v>
      </c>
      <c r="E191" s="28"/>
      <c r="F191" s="75"/>
      <c r="G191" s="70">
        <v>3937000</v>
      </c>
      <c r="H191" s="70">
        <v>6537000</v>
      </c>
      <c r="I191" s="70">
        <v>6475000</v>
      </c>
      <c r="J191" s="163">
        <f t="shared" si="2"/>
        <v>0.990515527000153</v>
      </c>
    </row>
    <row r="192" spans="1:10" s="61" customFormat="1" ht="15.75" customHeight="1">
      <c r="A192" s="28"/>
      <c r="B192" s="28" t="s">
        <v>295</v>
      </c>
      <c r="C192" s="28"/>
      <c r="D192" s="28" t="s">
        <v>296</v>
      </c>
      <c r="E192" s="28"/>
      <c r="F192" s="75"/>
      <c r="G192" s="70">
        <v>1063000</v>
      </c>
      <c r="H192" s="70">
        <v>1765000</v>
      </c>
      <c r="I192" s="70">
        <v>1748250</v>
      </c>
      <c r="J192" s="163">
        <f t="shared" si="2"/>
        <v>0.9905099150141643</v>
      </c>
    </row>
    <row r="193" spans="1:10" s="61" customFormat="1" ht="15.75" customHeight="1">
      <c r="A193" s="69"/>
      <c r="B193" s="41"/>
      <c r="C193" s="41"/>
      <c r="D193" s="41"/>
      <c r="E193" s="75"/>
      <c r="F193" s="75"/>
      <c r="G193" s="70"/>
      <c r="H193" s="70"/>
      <c r="I193" s="70"/>
      <c r="J193" s="163"/>
    </row>
    <row r="194" spans="1:10" s="61" customFormat="1" ht="15.75" customHeight="1">
      <c r="A194" s="9" t="s">
        <v>113</v>
      </c>
      <c r="B194" s="16"/>
      <c r="C194" s="16"/>
      <c r="D194" s="16"/>
      <c r="E194" s="39"/>
      <c r="F194" s="87">
        <v>1</v>
      </c>
      <c r="G194" s="65">
        <f>G195+G205+G210</f>
        <v>7275000</v>
      </c>
      <c r="H194" s="65">
        <f>H195+H205+H210</f>
        <v>7571028</v>
      </c>
      <c r="I194" s="65">
        <f>I195+I205+I210</f>
        <v>5988009</v>
      </c>
      <c r="J194" s="164">
        <f t="shared" si="2"/>
        <v>0.7909109568740202</v>
      </c>
    </row>
    <row r="195" spans="1:10" s="61" customFormat="1" ht="15.75" customHeight="1">
      <c r="A195" s="31" t="s">
        <v>24</v>
      </c>
      <c r="B195" s="66"/>
      <c r="C195" s="66" t="s">
        <v>182</v>
      </c>
      <c r="D195" s="66"/>
      <c r="E195" s="66"/>
      <c r="F195" s="75"/>
      <c r="G195" s="68">
        <f>G196</f>
        <v>4367000</v>
      </c>
      <c r="H195" s="68">
        <f>H196+H203</f>
        <v>4662056</v>
      </c>
      <c r="I195" s="68">
        <f>I196+I203</f>
        <v>3569935</v>
      </c>
      <c r="J195" s="163">
        <f t="shared" si="2"/>
        <v>0.7657426251422119</v>
      </c>
    </row>
    <row r="196" spans="1:10" s="61" customFormat="1" ht="15.75" customHeight="1">
      <c r="A196" s="69"/>
      <c r="B196" s="66" t="s">
        <v>183</v>
      </c>
      <c r="C196" s="41"/>
      <c r="D196" s="41" t="s">
        <v>184</v>
      </c>
      <c r="E196" s="41"/>
      <c r="F196" s="75"/>
      <c r="G196" s="70">
        <f>SUM(G197:G202)</f>
        <v>4367000</v>
      </c>
      <c r="H196" s="70">
        <f>SUM(H197:H202)</f>
        <v>2702056</v>
      </c>
      <c r="I196" s="70">
        <f>SUM(I197:I202)</f>
        <v>1883289</v>
      </c>
      <c r="J196" s="163">
        <f t="shared" si="2"/>
        <v>0.6969837042607555</v>
      </c>
    </row>
    <row r="197" spans="1:10" s="61" customFormat="1" ht="15.75" customHeight="1">
      <c r="A197" s="28"/>
      <c r="B197" s="41"/>
      <c r="C197" s="41" t="s">
        <v>185</v>
      </c>
      <c r="D197" s="41" t="s">
        <v>186</v>
      </c>
      <c r="E197" s="41"/>
      <c r="F197" s="75"/>
      <c r="G197" s="70">
        <v>3024000</v>
      </c>
      <c r="H197" s="70">
        <v>1240467</v>
      </c>
      <c r="I197" s="70">
        <v>760200</v>
      </c>
      <c r="J197" s="163">
        <f t="shared" si="2"/>
        <v>0.6128337150444148</v>
      </c>
    </row>
    <row r="198" spans="1:10" s="61" customFormat="1" ht="15.75" customHeight="1">
      <c r="A198" s="28"/>
      <c r="B198" s="41"/>
      <c r="C198" s="41" t="s">
        <v>497</v>
      </c>
      <c r="D198" s="41" t="s">
        <v>502</v>
      </c>
      <c r="E198" s="41"/>
      <c r="F198" s="75"/>
      <c r="G198" s="70"/>
      <c r="H198" s="70">
        <v>80000</v>
      </c>
      <c r="I198" s="70">
        <v>0</v>
      </c>
      <c r="J198" s="163">
        <f t="shared" si="2"/>
        <v>0</v>
      </c>
    </row>
    <row r="199" spans="1:10" s="61" customFormat="1" ht="15.75" customHeight="1">
      <c r="A199" s="69"/>
      <c r="B199" s="41"/>
      <c r="C199" s="41" t="s">
        <v>187</v>
      </c>
      <c r="D199" s="41" t="s">
        <v>188</v>
      </c>
      <c r="E199" s="41"/>
      <c r="F199" s="75"/>
      <c r="G199" s="70">
        <v>190000</v>
      </c>
      <c r="H199" s="70">
        <v>190000</v>
      </c>
      <c r="I199" s="70">
        <v>32000</v>
      </c>
      <c r="J199" s="163">
        <f t="shared" si="2"/>
        <v>0.16842105263157894</v>
      </c>
    </row>
    <row r="200" spans="1:10" s="61" customFormat="1" ht="15.75" customHeight="1">
      <c r="A200" s="69"/>
      <c r="B200" s="41"/>
      <c r="C200" s="41" t="s">
        <v>297</v>
      </c>
      <c r="D200" s="41" t="s">
        <v>298</v>
      </c>
      <c r="E200" s="41"/>
      <c r="F200" s="75"/>
      <c r="G200" s="70">
        <v>100000</v>
      </c>
      <c r="H200" s="70">
        <v>100000</v>
      </c>
      <c r="I200" s="70">
        <v>0</v>
      </c>
      <c r="J200" s="163">
        <f t="shared" si="2"/>
        <v>0</v>
      </c>
    </row>
    <row r="201" spans="1:10" s="61" customFormat="1" ht="15.75" customHeight="1">
      <c r="A201" s="69"/>
      <c r="B201" s="41"/>
      <c r="C201" s="41" t="s">
        <v>289</v>
      </c>
      <c r="D201" s="41" t="s">
        <v>184</v>
      </c>
      <c r="E201" s="41"/>
      <c r="F201" s="75"/>
      <c r="G201" s="70">
        <v>0</v>
      </c>
      <c r="H201" s="70">
        <v>38589</v>
      </c>
      <c r="I201" s="70">
        <v>38589</v>
      </c>
      <c r="J201" s="163">
        <f t="shared" si="2"/>
        <v>1</v>
      </c>
    </row>
    <row r="202" spans="1:10" s="61" customFormat="1" ht="15.75" customHeight="1">
      <c r="A202" s="69"/>
      <c r="B202" s="41"/>
      <c r="C202" s="41" t="s">
        <v>299</v>
      </c>
      <c r="D202" s="41" t="s">
        <v>300</v>
      </c>
      <c r="E202" s="41"/>
      <c r="F202" s="75"/>
      <c r="G202" s="70">
        <v>1053000</v>
      </c>
      <c r="H202" s="70">
        <v>1053000</v>
      </c>
      <c r="I202" s="70">
        <v>1052500</v>
      </c>
      <c r="J202" s="163">
        <f t="shared" si="2"/>
        <v>0.9995251661918328</v>
      </c>
    </row>
    <row r="203" spans="1:10" s="61" customFormat="1" ht="15.75" customHeight="1">
      <c r="A203" s="69"/>
      <c r="B203" s="66" t="s">
        <v>189</v>
      </c>
      <c r="C203" s="41"/>
      <c r="D203" s="41" t="s">
        <v>190</v>
      </c>
      <c r="E203" s="41"/>
      <c r="F203" s="75"/>
      <c r="G203" s="70"/>
      <c r="H203" s="70">
        <f>H204</f>
        <v>1960000</v>
      </c>
      <c r="I203" s="70">
        <f>I204</f>
        <v>1686646</v>
      </c>
      <c r="J203" s="163">
        <f t="shared" si="2"/>
        <v>0.8605336734693878</v>
      </c>
    </row>
    <row r="204" spans="1:10" s="61" customFormat="1" ht="15.75" customHeight="1">
      <c r="A204" s="69"/>
      <c r="B204" s="41"/>
      <c r="C204" s="41" t="s">
        <v>195</v>
      </c>
      <c r="D204" s="41" t="s">
        <v>196</v>
      </c>
      <c r="E204" s="41"/>
      <c r="F204" s="75"/>
      <c r="G204" s="70"/>
      <c r="H204" s="70">
        <v>1960000</v>
      </c>
      <c r="I204" s="70">
        <v>1686646</v>
      </c>
      <c r="J204" s="163">
        <f t="shared" si="2"/>
        <v>0.8605336734693878</v>
      </c>
    </row>
    <row r="205" spans="1:10" s="61" customFormat="1" ht="15.75" customHeight="1">
      <c r="A205" s="31" t="s">
        <v>26</v>
      </c>
      <c r="B205" s="66"/>
      <c r="C205" s="66" t="s">
        <v>197</v>
      </c>
      <c r="D205" s="73"/>
      <c r="E205" s="73"/>
      <c r="F205" s="75"/>
      <c r="G205" s="68">
        <f>SUM(G206:G208)</f>
        <v>1203000</v>
      </c>
      <c r="H205" s="68">
        <f>SUM(H206:H208)</f>
        <v>1203972</v>
      </c>
      <c r="I205" s="68">
        <f>SUM(I206:I208)</f>
        <v>929043</v>
      </c>
      <c r="J205" s="163">
        <f t="shared" si="2"/>
        <v>0.7716483439814215</v>
      </c>
    </row>
    <row r="206" spans="1:10" s="61" customFormat="1" ht="15.75" customHeight="1">
      <c r="A206" s="69"/>
      <c r="B206" s="41"/>
      <c r="C206" s="41"/>
      <c r="D206" s="71" t="s">
        <v>198</v>
      </c>
      <c r="E206" s="41"/>
      <c r="F206" s="75"/>
      <c r="G206" s="70">
        <v>1128000</v>
      </c>
      <c r="H206" s="70">
        <v>1128972</v>
      </c>
      <c r="I206" s="70">
        <v>915144</v>
      </c>
      <c r="J206" s="163">
        <f t="shared" si="2"/>
        <v>0.810599377132471</v>
      </c>
    </row>
    <row r="207" spans="1:10" s="61" customFormat="1" ht="15.75" customHeight="1">
      <c r="A207" s="69"/>
      <c r="B207" s="41"/>
      <c r="C207" s="41"/>
      <c r="D207" s="71" t="s">
        <v>199</v>
      </c>
      <c r="E207" s="41"/>
      <c r="F207" s="75"/>
      <c r="G207" s="70">
        <v>41000</v>
      </c>
      <c r="H207" s="70">
        <v>41000</v>
      </c>
      <c r="I207" s="70">
        <v>7807</v>
      </c>
      <c r="J207" s="163">
        <f aca="true" t="shared" si="4" ref="J207:J270">I207/H207</f>
        <v>0.19041463414634147</v>
      </c>
    </row>
    <row r="208" spans="1:10" s="61" customFormat="1" ht="15.75" customHeight="1">
      <c r="A208" s="69"/>
      <c r="B208" s="41"/>
      <c r="C208" s="41"/>
      <c r="D208" s="71" t="s">
        <v>200</v>
      </c>
      <c r="E208" s="41"/>
      <c r="F208" s="75"/>
      <c r="G208" s="70">
        <v>34000</v>
      </c>
      <c r="H208" s="70">
        <v>34000</v>
      </c>
      <c r="I208" s="70">
        <v>6092</v>
      </c>
      <c r="J208" s="163">
        <f t="shared" si="4"/>
        <v>0.1791764705882353</v>
      </c>
    </row>
    <row r="209" spans="1:10" s="61" customFormat="1" ht="15.75" customHeight="1">
      <c r="A209" s="69"/>
      <c r="B209" s="41"/>
      <c r="C209" s="41"/>
      <c r="D209" s="41"/>
      <c r="E209" s="41"/>
      <c r="F209" s="41"/>
      <c r="G209" s="72"/>
      <c r="H209" s="72"/>
      <c r="I209" s="72"/>
      <c r="J209" s="163"/>
    </row>
    <row r="210" spans="1:10" s="61" customFormat="1" ht="15.75" customHeight="1">
      <c r="A210" s="31" t="s">
        <v>27</v>
      </c>
      <c r="B210" s="66"/>
      <c r="C210" s="66" t="s">
        <v>28</v>
      </c>
      <c r="D210" s="66"/>
      <c r="E210" s="66"/>
      <c r="F210" s="71"/>
      <c r="G210" s="68">
        <f>G211+G219+G225+G237+G232</f>
        <v>1705000</v>
      </c>
      <c r="H210" s="68">
        <f>H211+H219+H225+H237+H232</f>
        <v>1705000</v>
      </c>
      <c r="I210" s="68">
        <f>I211+I219+I225+I237+I232</f>
        <v>1489031</v>
      </c>
      <c r="J210" s="163">
        <f t="shared" si="4"/>
        <v>0.8733319648093841</v>
      </c>
    </row>
    <row r="211" spans="1:10" s="61" customFormat="1" ht="15.75" customHeight="1">
      <c r="A211" s="75"/>
      <c r="B211" s="66" t="s">
        <v>201</v>
      </c>
      <c r="C211" s="76"/>
      <c r="D211" s="66" t="s">
        <v>202</v>
      </c>
      <c r="E211" s="77"/>
      <c r="F211" s="71"/>
      <c r="G211" s="68">
        <f>G212+G215+G218</f>
        <v>510000</v>
      </c>
      <c r="H211" s="68">
        <f>H212+H215+H218</f>
        <v>510000</v>
      </c>
      <c r="I211" s="68">
        <f>I212+I215+I218</f>
        <v>440292</v>
      </c>
      <c r="J211" s="163">
        <f t="shared" si="4"/>
        <v>0.8633176470588235</v>
      </c>
    </row>
    <row r="212" spans="1:10" s="61" customFormat="1" ht="15.75" customHeight="1">
      <c r="A212" s="69"/>
      <c r="B212" s="41"/>
      <c r="C212" s="41" t="s">
        <v>203</v>
      </c>
      <c r="D212" s="41" t="s">
        <v>204</v>
      </c>
      <c r="E212" s="75"/>
      <c r="F212" s="71"/>
      <c r="G212" s="70">
        <f>SUM(G213:G214)</f>
        <v>190000</v>
      </c>
      <c r="H212" s="70">
        <f>SUM(H213:H214)</f>
        <v>190000</v>
      </c>
      <c r="I212" s="70">
        <f>SUM(I213:I214)</f>
        <v>140000</v>
      </c>
      <c r="J212" s="163">
        <f t="shared" si="4"/>
        <v>0.7368421052631579</v>
      </c>
    </row>
    <row r="213" spans="1:10" s="61" customFormat="1" ht="15.75" customHeight="1">
      <c r="A213" s="69"/>
      <c r="B213" s="41"/>
      <c r="C213" s="41"/>
      <c r="D213" s="41"/>
      <c r="E213" s="75" t="s">
        <v>206</v>
      </c>
      <c r="F213" s="71"/>
      <c r="G213" s="70">
        <v>50000</v>
      </c>
      <c r="H213" s="70">
        <v>50000</v>
      </c>
      <c r="I213" s="70">
        <v>0</v>
      </c>
      <c r="J213" s="163">
        <f t="shared" si="4"/>
        <v>0</v>
      </c>
    </row>
    <row r="214" spans="1:10" s="61" customFormat="1" ht="15.75" customHeight="1">
      <c r="A214" s="69"/>
      <c r="B214" s="41"/>
      <c r="C214" s="41"/>
      <c r="D214" s="41"/>
      <c r="E214" s="75" t="s">
        <v>301</v>
      </c>
      <c r="F214" s="71"/>
      <c r="G214" s="70">
        <v>140000</v>
      </c>
      <c r="H214" s="70">
        <v>140000</v>
      </c>
      <c r="I214" s="70">
        <v>140000</v>
      </c>
      <c r="J214" s="163">
        <f t="shared" si="4"/>
        <v>1</v>
      </c>
    </row>
    <row r="215" spans="1:10" s="61" customFormat="1" ht="15.75" customHeight="1">
      <c r="A215" s="69"/>
      <c r="B215" s="41"/>
      <c r="C215" s="41" t="s">
        <v>208</v>
      </c>
      <c r="D215" s="41" t="s">
        <v>209</v>
      </c>
      <c r="E215" s="41"/>
      <c r="F215" s="71"/>
      <c r="G215" s="70">
        <f>SUM(G216:G217)</f>
        <v>120000</v>
      </c>
      <c r="H215" s="70">
        <f>SUM(H216:H217)</f>
        <v>120000</v>
      </c>
      <c r="I215" s="70">
        <f>SUM(I216:I217)</f>
        <v>101202</v>
      </c>
      <c r="J215" s="163">
        <f t="shared" si="4"/>
        <v>0.84335</v>
      </c>
    </row>
    <row r="216" spans="1:10" s="61" customFormat="1" ht="15.75" customHeight="1">
      <c r="A216" s="31"/>
      <c r="B216" s="66"/>
      <c r="C216" s="66"/>
      <c r="D216" s="66"/>
      <c r="E216" s="71" t="s">
        <v>210</v>
      </c>
      <c r="F216" s="75"/>
      <c r="G216" s="70">
        <v>20000</v>
      </c>
      <c r="H216" s="70">
        <v>20000</v>
      </c>
      <c r="I216" s="70">
        <v>13764</v>
      </c>
      <c r="J216" s="163">
        <f t="shared" si="4"/>
        <v>0.6882</v>
      </c>
    </row>
    <row r="217" spans="1:10" s="61" customFormat="1" ht="15.75" customHeight="1">
      <c r="A217" s="31"/>
      <c r="B217" s="66"/>
      <c r="C217" s="66"/>
      <c r="D217" s="66"/>
      <c r="E217" s="71" t="s">
        <v>211</v>
      </c>
      <c r="F217" s="75"/>
      <c r="G217" s="70">
        <v>100000</v>
      </c>
      <c r="H217" s="70">
        <v>100000</v>
      </c>
      <c r="I217" s="70">
        <v>87438</v>
      </c>
      <c r="J217" s="163">
        <f t="shared" si="4"/>
        <v>0.87438</v>
      </c>
    </row>
    <row r="218" spans="1:10" s="61" customFormat="1" ht="15.75" customHeight="1">
      <c r="A218" s="31"/>
      <c r="B218" s="66"/>
      <c r="C218" s="41" t="s">
        <v>302</v>
      </c>
      <c r="D218" s="41" t="s">
        <v>303</v>
      </c>
      <c r="E218" s="41"/>
      <c r="F218" s="75"/>
      <c r="G218" s="70">
        <v>200000</v>
      </c>
      <c r="H218" s="70">
        <v>200000</v>
      </c>
      <c r="I218" s="70">
        <v>199090</v>
      </c>
      <c r="J218" s="163">
        <f t="shared" si="4"/>
        <v>0.99545</v>
      </c>
    </row>
    <row r="219" spans="1:10" s="80" customFormat="1" ht="15.75" customHeight="1">
      <c r="A219" s="75"/>
      <c r="B219" s="66" t="s">
        <v>212</v>
      </c>
      <c r="C219" s="76"/>
      <c r="D219" s="66" t="s">
        <v>213</v>
      </c>
      <c r="E219" s="76"/>
      <c r="F219" s="77"/>
      <c r="G219" s="68">
        <f>G220+G223</f>
        <v>330000</v>
      </c>
      <c r="H219" s="68">
        <f>H220+H223</f>
        <v>330000</v>
      </c>
      <c r="I219" s="68">
        <f>I220+I223</f>
        <v>317767</v>
      </c>
      <c r="J219" s="163">
        <f t="shared" si="4"/>
        <v>0.962930303030303</v>
      </c>
    </row>
    <row r="220" spans="1:10" s="61" customFormat="1" ht="15.75" customHeight="1">
      <c r="A220" s="69"/>
      <c r="B220" s="41"/>
      <c r="C220" s="41" t="s">
        <v>214</v>
      </c>
      <c r="D220" s="41" t="s">
        <v>215</v>
      </c>
      <c r="E220" s="41"/>
      <c r="F220" s="75"/>
      <c r="G220" s="70">
        <f>SUM(G221:G222)</f>
        <v>80000</v>
      </c>
      <c r="H220" s="70">
        <f>SUM(H221:H222)</f>
        <v>70968</v>
      </c>
      <c r="I220" s="70">
        <f>SUM(I221:I222)</f>
        <v>58735</v>
      </c>
      <c r="J220" s="163">
        <f t="shared" si="4"/>
        <v>0.8276265359035058</v>
      </c>
    </row>
    <row r="221" spans="1:10" s="61" customFormat="1" ht="15.75" customHeight="1">
      <c r="A221" s="69"/>
      <c r="B221" s="41"/>
      <c r="C221" s="41"/>
      <c r="D221" s="41"/>
      <c r="E221" s="71" t="s">
        <v>217</v>
      </c>
      <c r="F221" s="75"/>
      <c r="G221" s="70">
        <v>30000</v>
      </c>
      <c r="H221" s="70">
        <v>20968</v>
      </c>
      <c r="I221" s="70">
        <v>12535</v>
      </c>
      <c r="J221" s="163">
        <f t="shared" si="4"/>
        <v>0.5978157191911484</v>
      </c>
    </row>
    <row r="222" spans="1:10" s="61" customFormat="1" ht="15.75" customHeight="1">
      <c r="A222" s="69"/>
      <c r="B222" s="41"/>
      <c r="C222" s="41"/>
      <c r="D222" s="41"/>
      <c r="E222" s="71" t="s">
        <v>304</v>
      </c>
      <c r="F222" s="75"/>
      <c r="G222" s="70">
        <v>50000</v>
      </c>
      <c r="H222" s="70">
        <v>50000</v>
      </c>
      <c r="I222" s="70">
        <v>46200</v>
      </c>
      <c r="J222" s="163">
        <f t="shared" si="4"/>
        <v>0.924</v>
      </c>
    </row>
    <row r="223" spans="1:10" s="61" customFormat="1" ht="15.75" customHeight="1">
      <c r="A223" s="69"/>
      <c r="B223" s="41"/>
      <c r="C223" s="41" t="s">
        <v>219</v>
      </c>
      <c r="D223" s="41" t="s">
        <v>220</v>
      </c>
      <c r="E223" s="41"/>
      <c r="F223" s="75"/>
      <c r="G223" s="70">
        <f>G224</f>
        <v>250000</v>
      </c>
      <c r="H223" s="70">
        <f>H224</f>
        <v>259032</v>
      </c>
      <c r="I223" s="70">
        <f>I224</f>
        <v>259032</v>
      </c>
      <c r="J223" s="163">
        <f t="shared" si="4"/>
        <v>1</v>
      </c>
    </row>
    <row r="224" spans="1:10" s="61" customFormat="1" ht="15.75" customHeight="1">
      <c r="A224" s="69"/>
      <c r="B224" s="41"/>
      <c r="C224" s="41"/>
      <c r="D224" s="41"/>
      <c r="E224" s="71" t="s">
        <v>221</v>
      </c>
      <c r="F224" s="75"/>
      <c r="G224" s="70">
        <v>250000</v>
      </c>
      <c r="H224" s="70">
        <v>259032</v>
      </c>
      <c r="I224" s="70">
        <v>259032</v>
      </c>
      <c r="J224" s="163">
        <f t="shared" si="4"/>
        <v>1</v>
      </c>
    </row>
    <row r="225" spans="1:10" s="61" customFormat="1" ht="15.75" customHeight="1">
      <c r="A225" s="75"/>
      <c r="B225" s="66" t="s">
        <v>222</v>
      </c>
      <c r="C225" s="76"/>
      <c r="D225" s="66" t="s">
        <v>223</v>
      </c>
      <c r="E225" s="76"/>
      <c r="F225" s="75"/>
      <c r="G225" s="68">
        <f>G226+G229+G230</f>
        <v>265000</v>
      </c>
      <c r="H225" s="68">
        <f>H226+H229+H230</f>
        <v>265000</v>
      </c>
      <c r="I225" s="68">
        <f>I226+I229+I230</f>
        <v>156825</v>
      </c>
      <c r="J225" s="163">
        <f t="shared" si="4"/>
        <v>0.5917924528301887</v>
      </c>
    </row>
    <row r="226" spans="1:10" s="61" customFormat="1" ht="15.75" customHeight="1">
      <c r="A226" s="69"/>
      <c r="B226" s="41"/>
      <c r="C226" s="41" t="s">
        <v>224</v>
      </c>
      <c r="D226" s="41" t="s">
        <v>225</v>
      </c>
      <c r="E226" s="41"/>
      <c r="F226" s="75"/>
      <c r="G226" s="70">
        <f>SUM(G227:G228)</f>
        <v>130000</v>
      </c>
      <c r="H226" s="70">
        <f>SUM(H227:H228)</f>
        <v>130000</v>
      </c>
      <c r="I226" s="70">
        <f>SUM(I227:I228)</f>
        <v>88353</v>
      </c>
      <c r="J226" s="163">
        <f t="shared" si="4"/>
        <v>0.6796384615384615</v>
      </c>
    </row>
    <row r="227" spans="1:10" s="61" customFormat="1" ht="15.75" customHeight="1">
      <c r="A227" s="69"/>
      <c r="B227" s="41"/>
      <c r="C227" s="41"/>
      <c r="D227" s="41"/>
      <c r="E227" s="71" t="s">
        <v>226</v>
      </c>
      <c r="F227" s="75"/>
      <c r="G227" s="88">
        <v>80000</v>
      </c>
      <c r="H227" s="88">
        <v>80000</v>
      </c>
      <c r="I227" s="88">
        <v>66468</v>
      </c>
      <c r="J227" s="163">
        <f t="shared" si="4"/>
        <v>0.83085</v>
      </c>
    </row>
    <row r="228" spans="1:10" s="61" customFormat="1" ht="15.75" customHeight="1">
      <c r="A228" s="69"/>
      <c r="B228" s="41"/>
      <c r="C228" s="41"/>
      <c r="D228" s="41"/>
      <c r="E228" s="71" t="s">
        <v>228</v>
      </c>
      <c r="F228" s="75"/>
      <c r="G228" s="88">
        <v>50000</v>
      </c>
      <c r="H228" s="88">
        <v>50000</v>
      </c>
      <c r="I228" s="88">
        <v>21885</v>
      </c>
      <c r="J228" s="163">
        <f t="shared" si="4"/>
        <v>0.4377</v>
      </c>
    </row>
    <row r="229" spans="1:10" s="61" customFormat="1" ht="15.75" customHeight="1">
      <c r="A229" s="69"/>
      <c r="B229" s="41"/>
      <c r="C229" s="41" t="s">
        <v>231</v>
      </c>
      <c r="D229" s="41" t="s">
        <v>232</v>
      </c>
      <c r="E229" s="41"/>
      <c r="F229" s="75"/>
      <c r="G229" s="70">
        <v>35000</v>
      </c>
      <c r="H229" s="70">
        <v>35000</v>
      </c>
      <c r="I229" s="70">
        <v>28472</v>
      </c>
      <c r="J229" s="163">
        <f t="shared" si="4"/>
        <v>0.8134857142857143</v>
      </c>
    </row>
    <row r="230" spans="1:10" s="61" customFormat="1" ht="15.75" customHeight="1">
      <c r="A230" s="69"/>
      <c r="B230" s="41"/>
      <c r="C230" s="41" t="s">
        <v>233</v>
      </c>
      <c r="D230" s="41" t="s">
        <v>234</v>
      </c>
      <c r="E230" s="41"/>
      <c r="F230" s="75"/>
      <c r="G230" s="70">
        <f>G231</f>
        <v>100000</v>
      </c>
      <c r="H230" s="70">
        <f>H231</f>
        <v>100000</v>
      </c>
      <c r="I230" s="70">
        <f>I231</f>
        <v>40000</v>
      </c>
      <c r="J230" s="163">
        <f t="shared" si="4"/>
        <v>0.4</v>
      </c>
    </row>
    <row r="231" spans="1:10" s="61" customFormat="1" ht="15.75" customHeight="1">
      <c r="A231" s="69"/>
      <c r="B231" s="41"/>
      <c r="C231" s="41"/>
      <c r="D231" s="41"/>
      <c r="E231" s="71" t="s">
        <v>236</v>
      </c>
      <c r="F231" s="75"/>
      <c r="G231" s="70">
        <v>100000</v>
      </c>
      <c r="H231" s="70">
        <v>100000</v>
      </c>
      <c r="I231" s="70">
        <v>40000</v>
      </c>
      <c r="J231" s="163">
        <f t="shared" si="4"/>
        <v>0.4</v>
      </c>
    </row>
    <row r="232" spans="1:10" s="61" customFormat="1" ht="15.75" customHeight="1">
      <c r="A232" s="75"/>
      <c r="B232" s="66" t="s">
        <v>238</v>
      </c>
      <c r="C232" s="76"/>
      <c r="D232" s="66" t="s">
        <v>239</v>
      </c>
      <c r="E232" s="76"/>
      <c r="F232" s="75"/>
      <c r="G232" s="68">
        <f>G233+G235</f>
        <v>350000</v>
      </c>
      <c r="H232" s="68">
        <f>H233+H235</f>
        <v>350000</v>
      </c>
      <c r="I232" s="68">
        <f>I233+I235</f>
        <v>327302</v>
      </c>
      <c r="J232" s="163">
        <f t="shared" si="4"/>
        <v>0.9351485714285714</v>
      </c>
    </row>
    <row r="233" spans="1:10" s="61" customFormat="1" ht="15.75" customHeight="1">
      <c r="A233" s="69"/>
      <c r="B233" s="41"/>
      <c r="C233" s="41" t="s">
        <v>240</v>
      </c>
      <c r="D233" s="41" t="s">
        <v>241</v>
      </c>
      <c r="E233" s="41"/>
      <c r="F233" s="75"/>
      <c r="G233" s="70">
        <f>G234</f>
        <v>100000</v>
      </c>
      <c r="H233" s="70">
        <f>H234</f>
        <v>65400</v>
      </c>
      <c r="I233" s="70">
        <f>I234</f>
        <v>42702</v>
      </c>
      <c r="J233" s="163">
        <f t="shared" si="4"/>
        <v>0.6529357798165137</v>
      </c>
    </row>
    <row r="234" spans="1:10" s="61" customFormat="1" ht="15.75" customHeight="1">
      <c r="A234" s="69"/>
      <c r="B234" s="41"/>
      <c r="C234" s="41"/>
      <c r="D234" s="41"/>
      <c r="E234" s="71" t="s">
        <v>242</v>
      </c>
      <c r="F234" s="75"/>
      <c r="G234" s="70">
        <v>100000</v>
      </c>
      <c r="H234" s="70">
        <v>65400</v>
      </c>
      <c r="I234" s="70">
        <v>42702</v>
      </c>
      <c r="J234" s="163">
        <f t="shared" si="4"/>
        <v>0.6529357798165137</v>
      </c>
    </row>
    <row r="235" spans="1:10" s="61" customFormat="1" ht="15.75" customHeight="1">
      <c r="A235" s="69"/>
      <c r="B235" s="41"/>
      <c r="C235" s="41" t="s">
        <v>243</v>
      </c>
      <c r="D235" s="41" t="s">
        <v>244</v>
      </c>
      <c r="E235" s="41"/>
      <c r="F235" s="75"/>
      <c r="G235" s="70">
        <f>G236</f>
        <v>250000</v>
      </c>
      <c r="H235" s="70">
        <f>H236</f>
        <v>284600</v>
      </c>
      <c r="I235" s="70">
        <f>I236</f>
        <v>284600</v>
      </c>
      <c r="J235" s="163">
        <f t="shared" si="4"/>
        <v>1</v>
      </c>
    </row>
    <row r="236" spans="1:10" s="61" customFormat="1" ht="15.75" customHeight="1">
      <c r="A236" s="69"/>
      <c r="B236" s="41"/>
      <c r="C236" s="41"/>
      <c r="D236" s="41"/>
      <c r="E236" s="71" t="s">
        <v>245</v>
      </c>
      <c r="F236" s="75"/>
      <c r="G236" s="70">
        <v>250000</v>
      </c>
      <c r="H236" s="70">
        <v>284600</v>
      </c>
      <c r="I236" s="70">
        <v>284600</v>
      </c>
      <c r="J236" s="163">
        <f t="shared" si="4"/>
        <v>1</v>
      </c>
    </row>
    <row r="237" spans="1:10" s="61" customFormat="1" ht="15.75" customHeight="1">
      <c r="A237" s="75"/>
      <c r="B237" s="66" t="s">
        <v>246</v>
      </c>
      <c r="C237" s="76"/>
      <c r="D237" s="66" t="s">
        <v>247</v>
      </c>
      <c r="E237" s="76"/>
      <c r="F237" s="75"/>
      <c r="G237" s="68">
        <f>SUM(G238)</f>
        <v>250000</v>
      </c>
      <c r="H237" s="68">
        <f>SUM(H238)</f>
        <v>250000</v>
      </c>
      <c r="I237" s="68">
        <f>SUM(I238)</f>
        <v>246845</v>
      </c>
      <c r="J237" s="163">
        <f t="shared" si="4"/>
        <v>0.98738</v>
      </c>
    </row>
    <row r="238" spans="1:10" s="61" customFormat="1" ht="15.75" customHeight="1">
      <c r="A238" s="69"/>
      <c r="B238" s="41"/>
      <c r="C238" s="41" t="s">
        <v>248</v>
      </c>
      <c r="D238" s="41" t="s">
        <v>249</v>
      </c>
      <c r="E238" s="41"/>
      <c r="F238" s="75"/>
      <c r="G238" s="79">
        <v>250000</v>
      </c>
      <c r="H238" s="79">
        <v>250000</v>
      </c>
      <c r="I238" s="79">
        <v>246845</v>
      </c>
      <c r="J238" s="163">
        <f t="shared" si="4"/>
        <v>0.98738</v>
      </c>
    </row>
    <row r="239" spans="1:10" s="61" customFormat="1" ht="15.75" customHeight="1">
      <c r="A239" s="69"/>
      <c r="B239" s="41"/>
      <c r="C239" s="41"/>
      <c r="D239" s="41"/>
      <c r="E239" s="75"/>
      <c r="F239" s="75"/>
      <c r="G239" s="70"/>
      <c r="H239" s="70"/>
      <c r="I239" s="70"/>
      <c r="J239" s="163"/>
    </row>
    <row r="240" spans="1:10" ht="15.75" customHeight="1">
      <c r="A240" s="9" t="s">
        <v>120</v>
      </c>
      <c r="B240" s="16"/>
      <c r="C240" s="16"/>
      <c r="D240" s="16"/>
      <c r="E240" s="16"/>
      <c r="F240" s="13"/>
      <c r="G240" s="65">
        <f aca="true" t="shared" si="5" ref="G240:I241">G241</f>
        <v>1090000</v>
      </c>
      <c r="H240" s="65">
        <f t="shared" si="5"/>
        <v>1090000</v>
      </c>
      <c r="I240" s="65">
        <f t="shared" si="5"/>
        <v>1090000</v>
      </c>
      <c r="J240" s="164">
        <f t="shared" si="4"/>
        <v>1</v>
      </c>
    </row>
    <row r="241" spans="1:10" ht="15.75" customHeight="1">
      <c r="A241" s="31" t="s">
        <v>38</v>
      </c>
      <c r="B241" s="66"/>
      <c r="C241" s="66" t="s">
        <v>39</v>
      </c>
      <c r="D241" s="66"/>
      <c r="E241" s="66"/>
      <c r="F241" s="41"/>
      <c r="G241" s="68">
        <f t="shared" si="5"/>
        <v>1090000</v>
      </c>
      <c r="H241" s="68">
        <f t="shared" si="5"/>
        <v>1090000</v>
      </c>
      <c r="I241" s="68">
        <f t="shared" si="5"/>
        <v>1090000</v>
      </c>
      <c r="J241" s="163">
        <f t="shared" si="4"/>
        <v>1</v>
      </c>
    </row>
    <row r="242" spans="1:10" ht="15.75" customHeight="1">
      <c r="A242" s="69"/>
      <c r="B242" s="41" t="s">
        <v>305</v>
      </c>
      <c r="C242" s="41"/>
      <c r="D242" s="41" t="s">
        <v>266</v>
      </c>
      <c r="E242" s="41"/>
      <c r="F242" s="41"/>
      <c r="G242" s="70">
        <v>1090000</v>
      </c>
      <c r="H242" s="70">
        <v>1090000</v>
      </c>
      <c r="I242" s="70">
        <v>1090000</v>
      </c>
      <c r="J242" s="163">
        <f t="shared" si="4"/>
        <v>1</v>
      </c>
    </row>
    <row r="243" spans="1:10" ht="15.75" customHeight="1">
      <c r="A243" s="69"/>
      <c r="B243" s="32"/>
      <c r="C243" s="41"/>
      <c r="D243" s="41"/>
      <c r="E243" s="75"/>
      <c r="F243" s="41"/>
      <c r="G243" s="70"/>
      <c r="H243" s="70"/>
      <c r="I243" s="70"/>
      <c r="J243" s="163"/>
    </row>
    <row r="244" spans="1:10" ht="15.75" customHeight="1">
      <c r="A244" s="9" t="s">
        <v>306</v>
      </c>
      <c r="B244" s="16"/>
      <c r="C244" s="16"/>
      <c r="D244" s="16"/>
      <c r="E244" s="16"/>
      <c r="F244" s="16"/>
      <c r="G244" s="65">
        <f>G245</f>
        <v>2000000</v>
      </c>
      <c r="H244" s="65">
        <f>H245</f>
        <v>2000000</v>
      </c>
      <c r="I244" s="65">
        <f>I245</f>
        <v>1000000</v>
      </c>
      <c r="J244" s="164">
        <f t="shared" si="4"/>
        <v>0.5</v>
      </c>
    </row>
    <row r="245" spans="1:10" ht="15.75" customHeight="1">
      <c r="A245" s="31" t="s">
        <v>38</v>
      </c>
      <c r="B245" s="66"/>
      <c r="C245" s="66" t="s">
        <v>39</v>
      </c>
      <c r="D245" s="66"/>
      <c r="E245" s="66"/>
      <c r="F245" s="41"/>
      <c r="G245" s="68">
        <f>G246</f>
        <v>2000000</v>
      </c>
      <c r="H245" s="68">
        <f>H247</f>
        <v>2000000</v>
      </c>
      <c r="I245" s="68">
        <f>I247</f>
        <v>1000000</v>
      </c>
      <c r="J245" s="163">
        <f t="shared" si="4"/>
        <v>0.5</v>
      </c>
    </row>
    <row r="246" spans="1:10" ht="15.75" customHeight="1">
      <c r="A246" s="69"/>
      <c r="B246" s="41" t="s">
        <v>307</v>
      </c>
      <c r="C246" s="41"/>
      <c r="D246" s="41" t="s">
        <v>308</v>
      </c>
      <c r="E246" s="41"/>
      <c r="F246" s="69"/>
      <c r="G246" s="70">
        <v>2000000</v>
      </c>
      <c r="H246" s="70"/>
      <c r="I246" s="70"/>
      <c r="J246" s="163"/>
    </row>
    <row r="247" spans="1:10" ht="15.75" customHeight="1">
      <c r="A247" s="69"/>
      <c r="B247" s="41" t="s">
        <v>451</v>
      </c>
      <c r="C247" s="41"/>
      <c r="D247" s="41" t="s">
        <v>452</v>
      </c>
      <c r="E247" s="41"/>
      <c r="F247" s="41"/>
      <c r="G247" s="70"/>
      <c r="H247" s="70">
        <v>2000000</v>
      </c>
      <c r="I247" s="70">
        <v>1000000</v>
      </c>
      <c r="J247" s="163">
        <f t="shared" si="4"/>
        <v>0.5</v>
      </c>
    </row>
    <row r="248" spans="1:10" ht="15.75" customHeight="1">
      <c r="A248" s="69"/>
      <c r="B248" s="41"/>
      <c r="C248" s="41"/>
      <c r="D248" s="41"/>
      <c r="E248" s="41"/>
      <c r="F248" s="41"/>
      <c r="G248" s="70"/>
      <c r="H248" s="70"/>
      <c r="I248" s="70"/>
      <c r="J248" s="163"/>
    </row>
    <row r="249" spans="1:10" s="61" customFormat="1" ht="15.75" customHeight="1">
      <c r="A249" s="9" t="s">
        <v>309</v>
      </c>
      <c r="B249" s="16"/>
      <c r="C249" s="16"/>
      <c r="D249" s="16"/>
      <c r="E249" s="16"/>
      <c r="F249" s="16"/>
      <c r="G249" s="65">
        <f>SUM(G250)</f>
        <v>16500000</v>
      </c>
      <c r="H249" s="65">
        <f>SUM(H250)</f>
        <v>16500000</v>
      </c>
      <c r="I249" s="65">
        <f>SUM(I250)</f>
        <v>14364278</v>
      </c>
      <c r="J249" s="164">
        <f t="shared" si="4"/>
        <v>0.870562303030303</v>
      </c>
    </row>
    <row r="250" spans="1:10" s="61" customFormat="1" ht="15.75" customHeight="1">
      <c r="A250" s="31" t="s">
        <v>27</v>
      </c>
      <c r="B250" s="66"/>
      <c r="C250" s="66" t="s">
        <v>28</v>
      </c>
      <c r="D250" s="66"/>
      <c r="E250" s="66"/>
      <c r="F250" s="75"/>
      <c r="G250" s="89">
        <f>G251+G255</f>
        <v>16500000</v>
      </c>
      <c r="H250" s="89">
        <f>H251+H255</f>
        <v>16500000</v>
      </c>
      <c r="I250" s="89">
        <f>I251+I255</f>
        <v>14364278</v>
      </c>
      <c r="J250" s="163">
        <f t="shared" si="4"/>
        <v>0.870562303030303</v>
      </c>
    </row>
    <row r="251" spans="1:10" s="61" customFormat="1" ht="15.75" customHeight="1">
      <c r="A251" s="75"/>
      <c r="B251" s="66" t="s">
        <v>222</v>
      </c>
      <c r="C251" s="76"/>
      <c r="D251" s="66" t="s">
        <v>223</v>
      </c>
      <c r="E251" s="76"/>
      <c r="F251" s="75"/>
      <c r="G251" s="68">
        <f>G252+G254</f>
        <v>13000000</v>
      </c>
      <c r="H251" s="68">
        <f>H252+H254</f>
        <v>13000000</v>
      </c>
      <c r="I251" s="68">
        <f>I252+I254</f>
        <v>11463149</v>
      </c>
      <c r="J251" s="163">
        <f t="shared" si="4"/>
        <v>0.8817806923076923</v>
      </c>
    </row>
    <row r="252" spans="1:10" s="61" customFormat="1" ht="15.75" customHeight="1">
      <c r="A252" s="69"/>
      <c r="B252" s="41"/>
      <c r="C252" s="41" t="s">
        <v>224</v>
      </c>
      <c r="D252" s="41" t="s">
        <v>225</v>
      </c>
      <c r="E252" s="41"/>
      <c r="F252" s="75"/>
      <c r="G252" s="88">
        <f>G253</f>
        <v>10000000</v>
      </c>
      <c r="H252" s="88">
        <f>H253</f>
        <v>8404000</v>
      </c>
      <c r="I252" s="88">
        <f>I253</f>
        <v>8403174</v>
      </c>
      <c r="J252" s="163">
        <f t="shared" si="4"/>
        <v>0.9999017134697763</v>
      </c>
    </row>
    <row r="253" spans="1:10" ht="15.75" customHeight="1">
      <c r="A253" s="69"/>
      <c r="B253" s="41"/>
      <c r="C253" s="41"/>
      <c r="D253" s="41"/>
      <c r="E253" s="71" t="s">
        <v>226</v>
      </c>
      <c r="F253" s="41"/>
      <c r="G253" s="90">
        <v>10000000</v>
      </c>
      <c r="H253" s="90">
        <v>8404000</v>
      </c>
      <c r="I253" s="90">
        <v>8403174</v>
      </c>
      <c r="J253" s="163">
        <f t="shared" si="4"/>
        <v>0.9999017134697763</v>
      </c>
    </row>
    <row r="254" spans="1:10" ht="15.75" customHeight="1">
      <c r="A254" s="69"/>
      <c r="B254" s="41"/>
      <c r="C254" s="41" t="s">
        <v>231</v>
      </c>
      <c r="D254" s="41" t="s">
        <v>232</v>
      </c>
      <c r="E254" s="41"/>
      <c r="F254" s="41"/>
      <c r="G254" s="90">
        <v>3000000</v>
      </c>
      <c r="H254" s="90">
        <v>4596000</v>
      </c>
      <c r="I254" s="90">
        <v>3059975</v>
      </c>
      <c r="J254" s="163">
        <f t="shared" si="4"/>
        <v>0.6657909051348999</v>
      </c>
    </row>
    <row r="255" spans="1:10" ht="15.75" customHeight="1">
      <c r="A255" s="75"/>
      <c r="B255" s="66" t="s">
        <v>246</v>
      </c>
      <c r="C255" s="76"/>
      <c r="D255" s="66" t="s">
        <v>247</v>
      </c>
      <c r="E255" s="76"/>
      <c r="F255" s="41"/>
      <c r="G255" s="91">
        <f>G256</f>
        <v>3500000</v>
      </c>
      <c r="H255" s="91">
        <f>H256</f>
        <v>3500000</v>
      </c>
      <c r="I255" s="91">
        <f>I256</f>
        <v>2901129</v>
      </c>
      <c r="J255" s="163">
        <f t="shared" si="4"/>
        <v>0.828894</v>
      </c>
    </row>
    <row r="256" spans="1:10" ht="15.75" customHeight="1">
      <c r="A256" s="69"/>
      <c r="B256" s="41"/>
      <c r="C256" s="41" t="s">
        <v>248</v>
      </c>
      <c r="D256" s="41" t="s">
        <v>249</v>
      </c>
      <c r="E256" s="41"/>
      <c r="F256" s="41"/>
      <c r="G256" s="92">
        <v>3500000</v>
      </c>
      <c r="H256" s="92">
        <v>3500000</v>
      </c>
      <c r="I256" s="92">
        <v>2901129</v>
      </c>
      <c r="J256" s="163">
        <f t="shared" si="4"/>
        <v>0.828894</v>
      </c>
    </row>
    <row r="257" spans="1:10" ht="15.75" customHeight="1">
      <c r="A257" s="69"/>
      <c r="B257" s="41"/>
      <c r="C257" s="41"/>
      <c r="D257" s="41"/>
      <c r="E257" s="71"/>
      <c r="F257" s="41"/>
      <c r="G257" s="93"/>
      <c r="H257" s="93"/>
      <c r="I257" s="93"/>
      <c r="J257" s="163"/>
    </row>
    <row r="258" spans="1:10" ht="15.75" customHeight="1">
      <c r="A258" s="9" t="s">
        <v>310</v>
      </c>
      <c r="B258" s="16"/>
      <c r="C258" s="16"/>
      <c r="D258" s="16"/>
      <c r="E258" s="16"/>
      <c r="F258" s="87">
        <v>1</v>
      </c>
      <c r="G258" s="35">
        <f>G259+G265+G270</f>
        <v>5066000</v>
      </c>
      <c r="H258" s="35">
        <f>H259+H265+H270</f>
        <v>6530500</v>
      </c>
      <c r="I258" s="35">
        <f>I259+I265+I270</f>
        <v>5736069</v>
      </c>
      <c r="J258" s="164">
        <f t="shared" si="4"/>
        <v>0.8783506622770079</v>
      </c>
    </row>
    <row r="259" spans="1:10" ht="15.75" customHeight="1">
      <c r="A259" s="31" t="s">
        <v>24</v>
      </c>
      <c r="B259" s="66"/>
      <c r="C259" s="66" t="s">
        <v>182</v>
      </c>
      <c r="D259" s="66"/>
      <c r="E259" s="66"/>
      <c r="F259" s="66"/>
      <c r="G259" s="50">
        <f>SUM(G260)</f>
        <v>1548000</v>
      </c>
      <c r="H259" s="50">
        <f>SUM(H260)</f>
        <v>1612500</v>
      </c>
      <c r="I259" s="50">
        <f>SUM(I260)</f>
        <v>1274727</v>
      </c>
      <c r="J259" s="163">
        <f t="shared" si="4"/>
        <v>0.7905283720930233</v>
      </c>
    </row>
    <row r="260" spans="1:10" ht="15.75" customHeight="1">
      <c r="A260" s="69"/>
      <c r="B260" s="41" t="s">
        <v>183</v>
      </c>
      <c r="C260" s="41"/>
      <c r="D260" s="41" t="s">
        <v>184</v>
      </c>
      <c r="E260" s="41"/>
      <c r="F260" s="66"/>
      <c r="G260" s="37">
        <f>SUM(G261:G264)</f>
        <v>1548000</v>
      </c>
      <c r="H260" s="37">
        <f>SUM(H261:H264)</f>
        <v>1612500</v>
      </c>
      <c r="I260" s="37">
        <f>SUM(I261:I264)</f>
        <v>1274727</v>
      </c>
      <c r="J260" s="163">
        <f t="shared" si="4"/>
        <v>0.7905283720930233</v>
      </c>
    </row>
    <row r="261" spans="1:10" ht="15.75" customHeight="1">
      <c r="A261" s="28"/>
      <c r="B261" s="41"/>
      <c r="C261" s="41" t="s">
        <v>185</v>
      </c>
      <c r="D261" s="41" t="s">
        <v>186</v>
      </c>
      <c r="E261" s="41"/>
      <c r="F261" s="66"/>
      <c r="G261" s="37">
        <v>1548000</v>
      </c>
      <c r="H261" s="37">
        <v>1548000</v>
      </c>
      <c r="I261" s="37">
        <v>1274727</v>
      </c>
      <c r="J261" s="163">
        <f t="shared" si="4"/>
        <v>0.8234670542635659</v>
      </c>
    </row>
    <row r="262" spans="1:10" ht="15.75" customHeight="1">
      <c r="A262" s="28"/>
      <c r="B262" s="41"/>
      <c r="C262" s="41" t="s">
        <v>497</v>
      </c>
      <c r="D262" s="41" t="s">
        <v>498</v>
      </c>
      <c r="E262" s="41"/>
      <c r="F262" s="66"/>
      <c r="G262" s="37"/>
      <c r="H262" s="37">
        <v>64500</v>
      </c>
      <c r="I262" s="37">
        <v>0</v>
      </c>
      <c r="J262" s="163">
        <f t="shared" si="4"/>
        <v>0</v>
      </c>
    </row>
    <row r="263" spans="1:10" ht="15.75" customHeight="1">
      <c r="A263" s="69"/>
      <c r="B263" s="41"/>
      <c r="C263" s="41" t="s">
        <v>187</v>
      </c>
      <c r="D263" s="41" t="s">
        <v>188</v>
      </c>
      <c r="E263" s="41"/>
      <c r="F263" s="66"/>
      <c r="G263" s="37">
        <v>0</v>
      </c>
      <c r="H263" s="37">
        <v>0</v>
      </c>
      <c r="I263" s="37">
        <v>0</v>
      </c>
      <c r="J263" s="163"/>
    </row>
    <row r="264" spans="1:10" ht="15.75" customHeight="1">
      <c r="A264" s="69"/>
      <c r="B264" s="41"/>
      <c r="C264" s="69" t="s">
        <v>289</v>
      </c>
      <c r="D264" s="41" t="s">
        <v>184</v>
      </c>
      <c r="E264" s="41"/>
      <c r="F264" s="66"/>
      <c r="G264" s="37">
        <v>0</v>
      </c>
      <c r="H264" s="37">
        <v>0</v>
      </c>
      <c r="I264" s="37">
        <v>0</v>
      </c>
      <c r="J264" s="163"/>
    </row>
    <row r="265" spans="1:10" ht="15.75" customHeight="1">
      <c r="A265" s="31" t="s">
        <v>26</v>
      </c>
      <c r="B265" s="66"/>
      <c r="C265" s="66" t="s">
        <v>197</v>
      </c>
      <c r="D265" s="73"/>
      <c r="E265" s="73"/>
      <c r="F265" s="66"/>
      <c r="G265" s="50">
        <f>SUM(G266:G268)</f>
        <v>418000</v>
      </c>
      <c r="H265" s="50">
        <f>SUM(H266:H268)</f>
        <v>418000</v>
      </c>
      <c r="I265" s="50">
        <f>SUM(I266:I268)</f>
        <v>344168</v>
      </c>
      <c r="J265" s="163">
        <f t="shared" si="4"/>
        <v>0.8233684210526315</v>
      </c>
    </row>
    <row r="266" spans="1:10" ht="15.75" customHeight="1">
      <c r="A266" s="69"/>
      <c r="B266" s="41"/>
      <c r="C266" s="41"/>
      <c r="D266" s="71" t="s">
        <v>198</v>
      </c>
      <c r="E266" s="41"/>
      <c r="F266" s="66"/>
      <c r="G266" s="37">
        <v>418000</v>
      </c>
      <c r="H266" s="37">
        <v>418000</v>
      </c>
      <c r="I266" s="37">
        <v>344168</v>
      </c>
      <c r="J266" s="163">
        <f t="shared" si="4"/>
        <v>0.8233684210526315</v>
      </c>
    </row>
    <row r="267" spans="1:10" ht="15.75" customHeight="1">
      <c r="A267" s="69"/>
      <c r="B267" s="41"/>
      <c r="C267" s="41"/>
      <c r="D267" s="71" t="s">
        <v>199</v>
      </c>
      <c r="E267" s="41"/>
      <c r="F267" s="66"/>
      <c r="G267" s="37">
        <v>0</v>
      </c>
      <c r="H267" s="37">
        <v>0</v>
      </c>
      <c r="I267" s="37">
        <v>0</v>
      </c>
      <c r="J267" s="163"/>
    </row>
    <row r="268" spans="1:10" ht="15.75" customHeight="1">
      <c r="A268" s="69"/>
      <c r="B268" s="41"/>
      <c r="C268" s="41"/>
      <c r="D268" s="71" t="s">
        <v>200</v>
      </c>
      <c r="E268" s="41"/>
      <c r="F268" s="66"/>
      <c r="G268" s="37">
        <v>0</v>
      </c>
      <c r="H268" s="37">
        <v>0</v>
      </c>
      <c r="I268" s="37">
        <v>0</v>
      </c>
      <c r="J268" s="163"/>
    </row>
    <row r="269" spans="1:10" ht="15.75" customHeight="1">
      <c r="A269" s="69"/>
      <c r="B269" s="41"/>
      <c r="C269" s="41"/>
      <c r="D269" s="41"/>
      <c r="E269" s="41"/>
      <c r="F269" s="66"/>
      <c r="G269" s="50"/>
      <c r="H269" s="50"/>
      <c r="I269" s="50"/>
      <c r="J269" s="163"/>
    </row>
    <row r="270" spans="1:10" ht="15.75" customHeight="1">
      <c r="A270" s="31" t="s">
        <v>27</v>
      </c>
      <c r="B270" s="66"/>
      <c r="C270" s="66" t="s">
        <v>28</v>
      </c>
      <c r="D270" s="66"/>
      <c r="E270" s="66"/>
      <c r="F270" s="41"/>
      <c r="G270" s="94">
        <f>G271+G277+G281</f>
        <v>3100000</v>
      </c>
      <c r="H270" s="94">
        <f>H271+H277+H281</f>
        <v>4500000</v>
      </c>
      <c r="I270" s="94">
        <f>I271+I277+I281</f>
        <v>4117174</v>
      </c>
      <c r="J270" s="163">
        <f t="shared" si="4"/>
        <v>0.9149275555555556</v>
      </c>
    </row>
    <row r="271" spans="1:10" ht="15.75" customHeight="1">
      <c r="A271" s="75"/>
      <c r="B271" s="66" t="s">
        <v>201</v>
      </c>
      <c r="C271" s="76"/>
      <c r="D271" s="66" t="s">
        <v>202</v>
      </c>
      <c r="E271" s="77"/>
      <c r="F271" s="41"/>
      <c r="G271" s="95">
        <f>G272+G274</f>
        <v>2100000</v>
      </c>
      <c r="H271" s="95">
        <f>H272+H274</f>
        <v>2196000</v>
      </c>
      <c r="I271" s="95">
        <f>I272+I274</f>
        <v>2062145</v>
      </c>
      <c r="J271" s="163">
        <f aca="true" t="shared" si="6" ref="J271:J334">I271/H271</f>
        <v>0.9390459927140254</v>
      </c>
    </row>
    <row r="272" spans="1:10" ht="15.75" customHeight="1">
      <c r="A272" s="69"/>
      <c r="B272" s="41"/>
      <c r="C272" s="41" t="s">
        <v>203</v>
      </c>
      <c r="D272" s="41" t="s">
        <v>204</v>
      </c>
      <c r="E272" s="75"/>
      <c r="F272" s="41"/>
      <c r="G272" s="8">
        <f>G273</f>
        <v>100000</v>
      </c>
      <c r="H272" s="8">
        <f>H273</f>
        <v>100000</v>
      </c>
      <c r="I272" s="8">
        <f>I273</f>
        <v>0</v>
      </c>
      <c r="J272" s="163">
        <f t="shared" si="6"/>
        <v>0</v>
      </c>
    </row>
    <row r="273" spans="1:10" ht="15.75" customHeight="1">
      <c r="A273" s="69"/>
      <c r="B273" s="41"/>
      <c r="C273" s="41"/>
      <c r="D273" s="41"/>
      <c r="E273" s="75" t="s">
        <v>301</v>
      </c>
      <c r="F273" s="41"/>
      <c r="G273" s="88">
        <v>100000</v>
      </c>
      <c r="H273" s="88">
        <v>100000</v>
      </c>
      <c r="I273" s="88">
        <v>0</v>
      </c>
      <c r="J273" s="163">
        <f t="shared" si="6"/>
        <v>0</v>
      </c>
    </row>
    <row r="274" spans="1:10" ht="15.75" customHeight="1">
      <c r="A274" s="69"/>
      <c r="B274" s="41"/>
      <c r="C274" s="41" t="s">
        <v>208</v>
      </c>
      <c r="D274" s="41" t="s">
        <v>209</v>
      </c>
      <c r="E274" s="41"/>
      <c r="F274" s="41"/>
      <c r="G274" s="88">
        <f>SUM(G275:G276)</f>
        <v>2000000</v>
      </c>
      <c r="H274" s="88">
        <f>SUM(H275:H276)</f>
        <v>2096000</v>
      </c>
      <c r="I274" s="88">
        <f>SUM(I275:I276)</f>
        <v>2062145</v>
      </c>
      <c r="J274" s="163">
        <f t="shared" si="6"/>
        <v>0.9838478053435115</v>
      </c>
    </row>
    <row r="275" spans="1:10" ht="15.75" customHeight="1">
      <c r="A275" s="69"/>
      <c r="B275" s="41"/>
      <c r="C275" s="41"/>
      <c r="D275" s="41"/>
      <c r="E275" s="71" t="s">
        <v>311</v>
      </c>
      <c r="F275" s="41"/>
      <c r="G275" s="88">
        <v>1200000</v>
      </c>
      <c r="H275" s="88">
        <v>822000</v>
      </c>
      <c r="I275" s="88">
        <v>788845</v>
      </c>
      <c r="J275" s="163">
        <f t="shared" si="6"/>
        <v>0.9596654501216545</v>
      </c>
    </row>
    <row r="276" spans="1:10" ht="15.75" customHeight="1">
      <c r="A276" s="31"/>
      <c r="B276" s="66"/>
      <c r="C276" s="66"/>
      <c r="D276" s="66"/>
      <c r="E276" s="71" t="s">
        <v>211</v>
      </c>
      <c r="F276" s="41"/>
      <c r="G276" s="88">
        <v>800000</v>
      </c>
      <c r="H276" s="88">
        <v>1274000</v>
      </c>
      <c r="I276" s="88">
        <v>1273300</v>
      </c>
      <c r="J276" s="163">
        <f t="shared" si="6"/>
        <v>0.9994505494505495</v>
      </c>
    </row>
    <row r="277" spans="1:10" ht="15.75" customHeight="1">
      <c r="A277" s="75"/>
      <c r="B277" s="66" t="s">
        <v>222</v>
      </c>
      <c r="C277" s="76"/>
      <c r="D277" s="66" t="s">
        <v>223</v>
      </c>
      <c r="E277" s="76"/>
      <c r="F277" s="41"/>
      <c r="G277" s="94">
        <f>G278+G279</f>
        <v>350000</v>
      </c>
      <c r="H277" s="94">
        <f>H278+H279</f>
        <v>1450000</v>
      </c>
      <c r="I277" s="94">
        <f>I278+I279</f>
        <v>1209276</v>
      </c>
      <c r="J277" s="163">
        <f t="shared" si="6"/>
        <v>0.833983448275862</v>
      </c>
    </row>
    <row r="278" spans="1:10" ht="15.75" customHeight="1">
      <c r="A278" s="69"/>
      <c r="B278" s="41"/>
      <c r="C278" s="41" t="s">
        <v>231</v>
      </c>
      <c r="D278" s="41" t="s">
        <v>232</v>
      </c>
      <c r="E278" s="41"/>
      <c r="F278" s="41"/>
      <c r="G278" s="88">
        <v>150000</v>
      </c>
      <c r="H278" s="88">
        <v>150000</v>
      </c>
      <c r="I278" s="88">
        <v>0</v>
      </c>
      <c r="J278" s="163">
        <f t="shared" si="6"/>
        <v>0</v>
      </c>
    </row>
    <row r="279" spans="1:10" ht="15.75" customHeight="1">
      <c r="A279" s="69"/>
      <c r="B279" s="41"/>
      <c r="C279" s="41" t="s">
        <v>233</v>
      </c>
      <c r="D279" s="41" t="s">
        <v>234</v>
      </c>
      <c r="E279" s="41"/>
      <c r="F279" s="41"/>
      <c r="G279" s="88">
        <f>G280</f>
        <v>200000</v>
      </c>
      <c r="H279" s="88">
        <f>H280</f>
        <v>1300000</v>
      </c>
      <c r="I279" s="88">
        <f>I280</f>
        <v>1209276</v>
      </c>
      <c r="J279" s="163">
        <f t="shared" si="6"/>
        <v>0.9302123076923077</v>
      </c>
    </row>
    <row r="280" spans="1:10" ht="15.75" customHeight="1">
      <c r="A280" s="69"/>
      <c r="B280" s="41"/>
      <c r="C280" s="41"/>
      <c r="D280" s="41"/>
      <c r="E280" s="71" t="s">
        <v>236</v>
      </c>
      <c r="F280" s="41"/>
      <c r="G280" s="88">
        <v>200000</v>
      </c>
      <c r="H280" s="88">
        <v>1300000</v>
      </c>
      <c r="I280" s="88">
        <v>1209276</v>
      </c>
      <c r="J280" s="163">
        <f t="shared" si="6"/>
        <v>0.9302123076923077</v>
      </c>
    </row>
    <row r="281" spans="1:10" ht="15.75" customHeight="1">
      <c r="A281" s="75"/>
      <c r="B281" s="66" t="s">
        <v>246</v>
      </c>
      <c r="C281" s="76"/>
      <c r="D281" s="66" t="s">
        <v>247</v>
      </c>
      <c r="E281" s="76"/>
      <c r="F281" s="41"/>
      <c r="G281" s="95">
        <f>G282</f>
        <v>650000</v>
      </c>
      <c r="H281" s="95">
        <f>H282</f>
        <v>854000</v>
      </c>
      <c r="I281" s="95">
        <f>I282</f>
        <v>845753</v>
      </c>
      <c r="J281" s="163">
        <f t="shared" si="6"/>
        <v>0.9903430913348946</v>
      </c>
    </row>
    <row r="282" spans="1:10" ht="15.75" customHeight="1">
      <c r="A282" s="69"/>
      <c r="B282" s="41"/>
      <c r="C282" s="41" t="s">
        <v>248</v>
      </c>
      <c r="D282" s="41" t="s">
        <v>249</v>
      </c>
      <c r="E282" s="41"/>
      <c r="F282" s="41"/>
      <c r="G282" s="8">
        <v>650000</v>
      </c>
      <c r="H282" s="8">
        <v>854000</v>
      </c>
      <c r="I282" s="8">
        <v>845753</v>
      </c>
      <c r="J282" s="163">
        <f t="shared" si="6"/>
        <v>0.9903430913348946</v>
      </c>
    </row>
    <row r="283" spans="1:10" ht="15.75" customHeight="1">
      <c r="A283" s="69"/>
      <c r="B283" s="41"/>
      <c r="C283" s="41"/>
      <c r="D283" s="71"/>
      <c r="E283" s="71"/>
      <c r="F283" s="41"/>
      <c r="G283" s="8"/>
      <c r="H283" s="8"/>
      <c r="I283" s="8"/>
      <c r="J283" s="163"/>
    </row>
    <row r="284" spans="1:10" ht="15.75" customHeight="1">
      <c r="A284" s="9" t="s">
        <v>122</v>
      </c>
      <c r="B284" s="16"/>
      <c r="C284" s="16"/>
      <c r="D284" s="16"/>
      <c r="E284" s="16"/>
      <c r="F284" s="87">
        <v>13</v>
      </c>
      <c r="G284" s="10">
        <f>G285+G298+G305+G336+G343</f>
        <v>136259000</v>
      </c>
      <c r="H284" s="10">
        <f>H285+H298+H305+H336+H343</f>
        <v>143523965</v>
      </c>
      <c r="I284" s="10">
        <f>I285+I298+I305+I336+I343</f>
        <v>128062083</v>
      </c>
      <c r="J284" s="164">
        <f t="shared" si="6"/>
        <v>0.89226968471781</v>
      </c>
    </row>
    <row r="285" spans="1:10" ht="15.75" customHeight="1">
      <c r="A285" s="31" t="s">
        <v>24</v>
      </c>
      <c r="B285" s="66"/>
      <c r="C285" s="66" t="s">
        <v>182</v>
      </c>
      <c r="D285" s="66"/>
      <c r="E285" s="66"/>
      <c r="F285" s="96"/>
      <c r="G285" s="50">
        <f>G286+G295</f>
        <v>24052000</v>
      </c>
      <c r="H285" s="50">
        <f>H286+H295</f>
        <v>24892908</v>
      </c>
      <c r="I285" s="50">
        <f>I286+I295</f>
        <v>22875005</v>
      </c>
      <c r="J285" s="163">
        <f t="shared" si="6"/>
        <v>0.9189366304651911</v>
      </c>
    </row>
    <row r="286" spans="1:10" ht="15.75" customHeight="1">
      <c r="A286" s="69"/>
      <c r="B286" s="66" t="s">
        <v>183</v>
      </c>
      <c r="C286" s="66"/>
      <c r="D286" s="66" t="s">
        <v>184</v>
      </c>
      <c r="E286" s="66"/>
      <c r="F286" s="41"/>
      <c r="G286" s="50">
        <f>SUM(G287:G294)</f>
        <v>23052000</v>
      </c>
      <c r="H286" s="50">
        <f>SUM(H287:H294)</f>
        <v>24017908</v>
      </c>
      <c r="I286" s="50">
        <f>SUM(I287:I294)</f>
        <v>22015987</v>
      </c>
      <c r="J286" s="163">
        <f t="shared" si="6"/>
        <v>0.9166488188729843</v>
      </c>
    </row>
    <row r="287" spans="1:10" ht="15.75" customHeight="1">
      <c r="A287" s="28"/>
      <c r="B287" s="41"/>
      <c r="C287" s="41" t="s">
        <v>185</v>
      </c>
      <c r="D287" s="41" t="s">
        <v>186</v>
      </c>
      <c r="E287" s="41"/>
      <c r="F287" s="41"/>
      <c r="G287" s="40">
        <v>19710000</v>
      </c>
      <c r="H287" s="40">
        <v>18121103</v>
      </c>
      <c r="I287" s="40">
        <v>16601778</v>
      </c>
      <c r="J287" s="163">
        <f t="shared" si="6"/>
        <v>0.9161571456218752</v>
      </c>
    </row>
    <row r="288" spans="1:10" ht="15.75" customHeight="1">
      <c r="A288" s="28"/>
      <c r="B288" s="41"/>
      <c r="C288" s="41" t="s">
        <v>312</v>
      </c>
      <c r="D288" s="41" t="s">
        <v>313</v>
      </c>
      <c r="E288" s="41"/>
      <c r="F288" s="41"/>
      <c r="G288" s="37">
        <v>600000</v>
      </c>
      <c r="H288" s="37">
        <v>271000</v>
      </c>
      <c r="I288" s="37">
        <v>270713</v>
      </c>
      <c r="J288" s="163">
        <f t="shared" si="6"/>
        <v>0.998940959409594</v>
      </c>
    </row>
    <row r="289" spans="1:10" ht="15.75" customHeight="1">
      <c r="A289" s="28"/>
      <c r="B289" s="41"/>
      <c r="C289" s="41" t="s">
        <v>497</v>
      </c>
      <c r="D289" s="41" t="s">
        <v>503</v>
      </c>
      <c r="E289" s="41"/>
      <c r="F289" s="41"/>
      <c r="G289" s="37"/>
      <c r="H289" s="37">
        <v>1014000</v>
      </c>
      <c r="I289" s="37">
        <v>754000</v>
      </c>
      <c r="J289" s="163">
        <f t="shared" si="6"/>
        <v>0.7435897435897436</v>
      </c>
    </row>
    <row r="290" spans="1:10" ht="15.75" customHeight="1">
      <c r="A290" s="28"/>
      <c r="B290" s="41"/>
      <c r="C290" s="41" t="s">
        <v>314</v>
      </c>
      <c r="D290" s="41" t="s">
        <v>315</v>
      </c>
      <c r="E290" s="41"/>
      <c r="F290" s="41"/>
      <c r="G290" s="37">
        <v>600000</v>
      </c>
      <c r="H290" s="37">
        <v>200000</v>
      </c>
      <c r="I290" s="37">
        <v>111740</v>
      </c>
      <c r="J290" s="163">
        <f t="shared" si="6"/>
        <v>0.5587</v>
      </c>
    </row>
    <row r="291" spans="1:10" ht="15.75" customHeight="1">
      <c r="A291" s="28"/>
      <c r="B291" s="41"/>
      <c r="C291" s="41" t="s">
        <v>453</v>
      </c>
      <c r="D291" s="41" t="s">
        <v>454</v>
      </c>
      <c r="E291" s="41"/>
      <c r="F291" s="41"/>
      <c r="G291" s="37">
        <v>0</v>
      </c>
      <c r="H291" s="37">
        <v>1183200</v>
      </c>
      <c r="I291" s="37">
        <v>1183200</v>
      </c>
      <c r="J291" s="163">
        <f t="shared" si="6"/>
        <v>1</v>
      </c>
    </row>
    <row r="292" spans="1:10" ht="15.75" customHeight="1">
      <c r="A292" s="69"/>
      <c r="B292" s="41"/>
      <c r="C292" s="41" t="s">
        <v>187</v>
      </c>
      <c r="D292" s="41" t="s">
        <v>188</v>
      </c>
      <c r="E292" s="41"/>
      <c r="F292" s="41"/>
      <c r="G292" s="37">
        <v>2070000</v>
      </c>
      <c r="H292" s="37">
        <v>2070000</v>
      </c>
      <c r="I292" s="37">
        <v>1986128</v>
      </c>
      <c r="J292" s="163">
        <f t="shared" si="6"/>
        <v>0.9594821256038647</v>
      </c>
    </row>
    <row r="293" spans="1:10" ht="15.75" customHeight="1">
      <c r="A293" s="69"/>
      <c r="B293" s="41"/>
      <c r="C293" s="41" t="s">
        <v>297</v>
      </c>
      <c r="D293" s="41" t="s">
        <v>298</v>
      </c>
      <c r="E293" s="41"/>
      <c r="F293" s="41"/>
      <c r="G293" s="37">
        <v>72000</v>
      </c>
      <c r="H293" s="37">
        <v>72000</v>
      </c>
      <c r="I293" s="37">
        <v>71280</v>
      </c>
      <c r="J293" s="163">
        <f t="shared" si="6"/>
        <v>0.99</v>
      </c>
    </row>
    <row r="294" spans="1:10" ht="15.75" customHeight="1">
      <c r="A294" s="69"/>
      <c r="B294" s="41"/>
      <c r="C294" s="41" t="s">
        <v>289</v>
      </c>
      <c r="D294" s="41" t="s">
        <v>184</v>
      </c>
      <c r="E294" s="41"/>
      <c r="F294" s="41"/>
      <c r="G294" s="37">
        <v>0</v>
      </c>
      <c r="H294" s="37">
        <v>1086605</v>
      </c>
      <c r="I294" s="37">
        <v>1037148</v>
      </c>
      <c r="J294" s="163">
        <f t="shared" si="6"/>
        <v>0.9544848403973845</v>
      </c>
    </row>
    <row r="295" spans="1:10" ht="15.75" customHeight="1">
      <c r="A295" s="69"/>
      <c r="B295" s="41" t="s">
        <v>189</v>
      </c>
      <c r="C295" s="41"/>
      <c r="D295" s="41" t="s">
        <v>190</v>
      </c>
      <c r="E295" s="41"/>
      <c r="F295" s="41"/>
      <c r="G295" s="37">
        <f>G296</f>
        <v>1000000</v>
      </c>
      <c r="H295" s="37">
        <f>H296+H297</f>
        <v>875000</v>
      </c>
      <c r="I295" s="37">
        <f>I296+I297</f>
        <v>859018</v>
      </c>
      <c r="J295" s="163">
        <f t="shared" si="6"/>
        <v>0.9817348571428571</v>
      </c>
    </row>
    <row r="296" spans="1:10" ht="15.75" customHeight="1">
      <c r="A296" s="69"/>
      <c r="B296" s="41"/>
      <c r="C296" s="41" t="s">
        <v>316</v>
      </c>
      <c r="D296" s="41" t="s">
        <v>317</v>
      </c>
      <c r="E296" s="41"/>
      <c r="F296" s="41"/>
      <c r="G296" s="37">
        <v>1000000</v>
      </c>
      <c r="H296" s="37">
        <v>600000</v>
      </c>
      <c r="I296" s="37">
        <v>584018</v>
      </c>
      <c r="J296" s="163">
        <f t="shared" si="6"/>
        <v>0.9733633333333334</v>
      </c>
    </row>
    <row r="297" spans="1:10" ht="15.75" customHeight="1">
      <c r="A297" s="69"/>
      <c r="B297" s="41"/>
      <c r="C297" s="41" t="s">
        <v>195</v>
      </c>
      <c r="D297" s="41" t="s">
        <v>196</v>
      </c>
      <c r="E297" s="41"/>
      <c r="F297" s="41"/>
      <c r="G297" s="37"/>
      <c r="H297" s="37">
        <v>275000</v>
      </c>
      <c r="I297" s="37">
        <v>275000</v>
      </c>
      <c r="J297" s="163">
        <f t="shared" si="6"/>
        <v>1</v>
      </c>
    </row>
    <row r="298" spans="1:10" ht="15.75" customHeight="1">
      <c r="A298" s="31" t="s">
        <v>26</v>
      </c>
      <c r="B298" s="66"/>
      <c r="C298" s="66" t="s">
        <v>197</v>
      </c>
      <c r="D298" s="73"/>
      <c r="E298" s="73"/>
      <c r="F298" s="41"/>
      <c r="G298" s="50">
        <f>SUM(G299:G301)</f>
        <v>6757000</v>
      </c>
      <c r="H298" s="50">
        <f>SUM(H299:H303)</f>
        <v>7024107</v>
      </c>
      <c r="I298" s="50">
        <f>SUM(I299:I303)</f>
        <v>6342181</v>
      </c>
      <c r="J298" s="163">
        <f t="shared" si="6"/>
        <v>0.9029163422482033</v>
      </c>
    </row>
    <row r="299" spans="1:10" ht="15.75" customHeight="1">
      <c r="A299" s="69"/>
      <c r="B299" s="41"/>
      <c r="C299" s="41" t="s">
        <v>444</v>
      </c>
      <c r="D299" s="71" t="s">
        <v>198</v>
      </c>
      <c r="E299" s="41"/>
      <c r="F299" s="41"/>
      <c r="G299" s="40">
        <v>5935000</v>
      </c>
      <c r="H299" s="40">
        <v>6112947</v>
      </c>
      <c r="I299" s="40">
        <v>5508477</v>
      </c>
      <c r="J299" s="163">
        <f t="shared" si="6"/>
        <v>0.9011164336939287</v>
      </c>
    </row>
    <row r="300" spans="1:10" ht="15.75" customHeight="1">
      <c r="A300" s="69"/>
      <c r="B300" s="41"/>
      <c r="C300" s="41" t="s">
        <v>504</v>
      </c>
      <c r="D300" s="71" t="s">
        <v>199</v>
      </c>
      <c r="E300" s="41"/>
      <c r="F300" s="41"/>
      <c r="G300" s="37">
        <v>452000</v>
      </c>
      <c r="H300" s="37">
        <v>452000</v>
      </c>
      <c r="I300" s="37">
        <v>403623</v>
      </c>
      <c r="J300" s="163">
        <f t="shared" si="6"/>
        <v>0.8929712389380531</v>
      </c>
    </row>
    <row r="301" spans="1:10" ht="15.75" customHeight="1">
      <c r="A301" s="69"/>
      <c r="B301" s="41"/>
      <c r="C301" s="41" t="s">
        <v>505</v>
      </c>
      <c r="D301" s="71" t="s">
        <v>200</v>
      </c>
      <c r="E301" s="41"/>
      <c r="F301" s="41"/>
      <c r="G301" s="37">
        <v>370000</v>
      </c>
      <c r="H301" s="37">
        <v>370000</v>
      </c>
      <c r="I301" s="37">
        <v>358921</v>
      </c>
      <c r="J301" s="163">
        <f t="shared" si="6"/>
        <v>0.9700567567567567</v>
      </c>
    </row>
    <row r="302" spans="1:10" ht="15.75" customHeight="1">
      <c r="A302" s="69"/>
      <c r="B302" s="41"/>
      <c r="C302" s="41" t="s">
        <v>445</v>
      </c>
      <c r="D302" s="71" t="s">
        <v>335</v>
      </c>
      <c r="E302" s="41"/>
      <c r="F302" s="41"/>
      <c r="G302" s="37"/>
      <c r="H302" s="37">
        <v>16160</v>
      </c>
      <c r="I302" s="37">
        <v>16160</v>
      </c>
      <c r="J302" s="163">
        <f t="shared" si="6"/>
        <v>1</v>
      </c>
    </row>
    <row r="303" spans="1:10" ht="15.75" customHeight="1">
      <c r="A303" s="69"/>
      <c r="B303" s="41"/>
      <c r="C303" s="41" t="s">
        <v>506</v>
      </c>
      <c r="D303" s="71" t="s">
        <v>507</v>
      </c>
      <c r="E303" s="41"/>
      <c r="F303" s="41"/>
      <c r="G303" s="37"/>
      <c r="H303" s="37">
        <v>73000</v>
      </c>
      <c r="I303" s="37">
        <v>55000</v>
      </c>
      <c r="J303" s="163">
        <f t="shared" si="6"/>
        <v>0.7534246575342466</v>
      </c>
    </row>
    <row r="304" spans="1:10" ht="15.75" customHeight="1">
      <c r="A304" s="69"/>
      <c r="B304" s="41"/>
      <c r="C304" s="41"/>
      <c r="D304" s="41"/>
      <c r="E304" s="41"/>
      <c r="F304" s="41"/>
      <c r="G304" s="37"/>
      <c r="H304" s="37"/>
      <c r="I304" s="37"/>
      <c r="J304" s="163"/>
    </row>
    <row r="305" spans="1:10" ht="15.75" customHeight="1">
      <c r="A305" s="31" t="s">
        <v>27</v>
      </c>
      <c r="B305" s="66"/>
      <c r="C305" s="66" t="s">
        <v>28</v>
      </c>
      <c r="D305" s="66"/>
      <c r="E305" s="66"/>
      <c r="F305" s="41"/>
      <c r="G305" s="50">
        <f>G306+G315+G321+G331</f>
        <v>25450000</v>
      </c>
      <c r="H305" s="50">
        <f>H306+H315+H321+H331</f>
        <v>30050000</v>
      </c>
      <c r="I305" s="50">
        <f>I306+I315+I321+I331</f>
        <v>26147779</v>
      </c>
      <c r="J305" s="163">
        <f t="shared" si="6"/>
        <v>0.8701423960066555</v>
      </c>
    </row>
    <row r="306" spans="1:10" ht="15.75" customHeight="1">
      <c r="A306" s="75"/>
      <c r="B306" s="66" t="s">
        <v>201</v>
      </c>
      <c r="C306" s="76"/>
      <c r="D306" s="66" t="s">
        <v>202</v>
      </c>
      <c r="E306" s="77"/>
      <c r="F306" s="41"/>
      <c r="G306" s="50">
        <f>G307+G310</f>
        <v>6700000</v>
      </c>
      <c r="H306" s="50">
        <f>H307+H310</f>
        <v>5350000</v>
      </c>
      <c r="I306" s="50">
        <f>I307+I310</f>
        <v>4381217</v>
      </c>
      <c r="J306" s="163">
        <f t="shared" si="6"/>
        <v>0.8189190654205607</v>
      </c>
    </row>
    <row r="307" spans="1:10" ht="15.75" customHeight="1">
      <c r="A307" s="69"/>
      <c r="B307" s="41"/>
      <c r="C307" s="41" t="s">
        <v>203</v>
      </c>
      <c r="D307" s="41" t="s">
        <v>204</v>
      </c>
      <c r="E307" s="75"/>
      <c r="F307" s="41"/>
      <c r="G307" s="37">
        <f>SUM(G308:G309)</f>
        <v>650000</v>
      </c>
      <c r="H307" s="37">
        <f>SUM(H308:H309)</f>
        <v>550000</v>
      </c>
      <c r="I307" s="37">
        <f>SUM(I308:I309)</f>
        <v>79371</v>
      </c>
      <c r="J307" s="163">
        <f t="shared" si="6"/>
        <v>0.1443109090909091</v>
      </c>
    </row>
    <row r="308" spans="1:10" ht="15.75" customHeight="1">
      <c r="A308" s="69"/>
      <c r="B308" s="41"/>
      <c r="C308" s="41"/>
      <c r="D308" s="41"/>
      <c r="E308" s="75" t="s">
        <v>318</v>
      </c>
      <c r="F308" s="41"/>
      <c r="G308" s="37">
        <v>50000</v>
      </c>
      <c r="H308" s="37">
        <v>50000</v>
      </c>
      <c r="I308" s="37">
        <v>0</v>
      </c>
      <c r="J308" s="163">
        <f t="shared" si="6"/>
        <v>0</v>
      </c>
    </row>
    <row r="309" spans="1:10" ht="15.75" customHeight="1">
      <c r="A309" s="69"/>
      <c r="B309" s="41"/>
      <c r="C309" s="41"/>
      <c r="D309" s="41"/>
      <c r="E309" s="75" t="s">
        <v>301</v>
      </c>
      <c r="F309" s="41"/>
      <c r="G309" s="37">
        <v>600000</v>
      </c>
      <c r="H309" s="37">
        <v>500000</v>
      </c>
      <c r="I309" s="37">
        <v>79371</v>
      </c>
      <c r="J309" s="163">
        <f t="shared" si="6"/>
        <v>0.158742</v>
      </c>
    </row>
    <row r="310" spans="1:10" ht="15.75" customHeight="1">
      <c r="A310" s="69"/>
      <c r="B310" s="41"/>
      <c r="C310" s="41" t="s">
        <v>208</v>
      </c>
      <c r="D310" s="41" t="s">
        <v>209</v>
      </c>
      <c r="E310" s="41"/>
      <c r="F310" s="41"/>
      <c r="G310" s="37">
        <f>SUM(G311:G314)</f>
        <v>6050000</v>
      </c>
      <c r="H310" s="37">
        <f>SUM(H311:H314)</f>
        <v>4800000</v>
      </c>
      <c r="I310" s="37">
        <f>SUM(I311:I314)</f>
        <v>4301846</v>
      </c>
      <c r="J310" s="163">
        <f t="shared" si="6"/>
        <v>0.8962179166666666</v>
      </c>
    </row>
    <row r="311" spans="1:10" ht="15.75" customHeight="1">
      <c r="A311" s="31"/>
      <c r="B311" s="66"/>
      <c r="C311" s="66"/>
      <c r="D311" s="66"/>
      <c r="E311" s="71" t="s">
        <v>210</v>
      </c>
      <c r="F311" s="41"/>
      <c r="G311" s="37">
        <v>50000</v>
      </c>
      <c r="H311" s="37">
        <v>50000</v>
      </c>
      <c r="I311" s="37">
        <v>27490</v>
      </c>
      <c r="J311" s="163">
        <f t="shared" si="6"/>
        <v>0.5498</v>
      </c>
    </row>
    <row r="312" spans="1:10" ht="15.75" customHeight="1">
      <c r="A312" s="31"/>
      <c r="B312" s="66"/>
      <c r="C312" s="66"/>
      <c r="D312" s="66"/>
      <c r="E312" s="71" t="s">
        <v>311</v>
      </c>
      <c r="F312" s="41"/>
      <c r="G312" s="37">
        <v>1500000</v>
      </c>
      <c r="H312" s="37">
        <v>1500000</v>
      </c>
      <c r="I312" s="37">
        <v>1248815</v>
      </c>
      <c r="J312" s="163">
        <f t="shared" si="6"/>
        <v>0.8325433333333333</v>
      </c>
    </row>
    <row r="313" spans="1:10" ht="15.75" customHeight="1">
      <c r="A313" s="31"/>
      <c r="B313" s="66"/>
      <c r="C313" s="66"/>
      <c r="D313" s="66"/>
      <c r="E313" s="71" t="s">
        <v>319</v>
      </c>
      <c r="F313" s="41"/>
      <c r="G313" s="37">
        <v>500000</v>
      </c>
      <c r="H313" s="37">
        <v>500000</v>
      </c>
      <c r="I313" s="37">
        <v>434027</v>
      </c>
      <c r="J313" s="163">
        <f t="shared" si="6"/>
        <v>0.868054</v>
      </c>
    </row>
    <row r="314" spans="1:10" ht="15.75" customHeight="1">
      <c r="A314" s="31"/>
      <c r="B314" s="66"/>
      <c r="C314" s="66"/>
      <c r="D314" s="66"/>
      <c r="E314" s="71" t="s">
        <v>211</v>
      </c>
      <c r="F314" s="41"/>
      <c r="G314" s="37">
        <v>4000000</v>
      </c>
      <c r="H314" s="37">
        <v>2750000</v>
      </c>
      <c r="I314" s="37">
        <v>2591514</v>
      </c>
      <c r="J314" s="163">
        <f t="shared" si="6"/>
        <v>0.9423687272727272</v>
      </c>
    </row>
    <row r="315" spans="1:10" ht="15.75" customHeight="1">
      <c r="A315" s="75"/>
      <c r="B315" s="66" t="s">
        <v>212</v>
      </c>
      <c r="C315" s="76"/>
      <c r="D315" s="66" t="s">
        <v>213</v>
      </c>
      <c r="E315" s="76"/>
      <c r="F315" s="41"/>
      <c r="G315" s="50">
        <f>G316+G319</f>
        <v>500000</v>
      </c>
      <c r="H315" s="50">
        <f>H316+H319</f>
        <v>600000</v>
      </c>
      <c r="I315" s="50">
        <f>I316+I319</f>
        <v>538130</v>
      </c>
      <c r="J315" s="163">
        <f t="shared" si="6"/>
        <v>0.8968833333333334</v>
      </c>
    </row>
    <row r="316" spans="1:10" ht="15.75" customHeight="1">
      <c r="A316" s="69"/>
      <c r="B316" s="41"/>
      <c r="C316" s="41" t="s">
        <v>214</v>
      </c>
      <c r="D316" s="41" t="s">
        <v>215</v>
      </c>
      <c r="E316" s="41"/>
      <c r="F316" s="41"/>
      <c r="G316" s="37">
        <f>G318+G317</f>
        <v>300000</v>
      </c>
      <c r="H316" s="37">
        <f>H318+H317</f>
        <v>300000</v>
      </c>
      <c r="I316" s="37">
        <f>I318+I317</f>
        <v>267630</v>
      </c>
      <c r="J316" s="163">
        <f t="shared" si="6"/>
        <v>0.8921</v>
      </c>
    </row>
    <row r="317" spans="1:10" ht="15.75" customHeight="1">
      <c r="A317" s="69"/>
      <c r="B317" s="41"/>
      <c r="C317" s="41"/>
      <c r="D317" s="41"/>
      <c r="E317" s="41" t="s">
        <v>216</v>
      </c>
      <c r="F317" s="41"/>
      <c r="G317" s="37">
        <v>250000</v>
      </c>
      <c r="H317" s="37">
        <v>300000</v>
      </c>
      <c r="I317" s="37">
        <v>267630</v>
      </c>
      <c r="J317" s="163">
        <f t="shared" si="6"/>
        <v>0.8921</v>
      </c>
    </row>
    <row r="318" spans="1:10" ht="15.75" customHeight="1">
      <c r="A318" s="69"/>
      <c r="B318" s="41"/>
      <c r="C318" s="41"/>
      <c r="D318" s="41"/>
      <c r="E318" s="71" t="s">
        <v>217</v>
      </c>
      <c r="F318" s="41"/>
      <c r="G318" s="37">
        <v>50000</v>
      </c>
      <c r="H318" s="37">
        <v>0</v>
      </c>
      <c r="I318" s="37">
        <v>0</v>
      </c>
      <c r="J318" s="163"/>
    </row>
    <row r="319" spans="1:10" ht="15.75" customHeight="1">
      <c r="A319" s="69"/>
      <c r="B319" s="41"/>
      <c r="C319" s="41" t="s">
        <v>219</v>
      </c>
      <c r="D319" s="41" t="s">
        <v>220</v>
      </c>
      <c r="E319" s="41"/>
      <c r="F319" s="41"/>
      <c r="G319" s="37">
        <f>G320</f>
        <v>200000</v>
      </c>
      <c r="H319" s="37">
        <f>H320</f>
        <v>300000</v>
      </c>
      <c r="I319" s="37">
        <f>I320</f>
        <v>270500</v>
      </c>
      <c r="J319" s="163">
        <f t="shared" si="6"/>
        <v>0.9016666666666666</v>
      </c>
    </row>
    <row r="320" spans="1:10" ht="15.75" customHeight="1">
      <c r="A320" s="69"/>
      <c r="B320" s="41"/>
      <c r="C320" s="41"/>
      <c r="D320" s="41"/>
      <c r="E320" s="71" t="s">
        <v>221</v>
      </c>
      <c r="F320" s="41"/>
      <c r="G320" s="37">
        <v>200000</v>
      </c>
      <c r="H320" s="37">
        <v>300000</v>
      </c>
      <c r="I320" s="37">
        <v>270500</v>
      </c>
      <c r="J320" s="163">
        <f t="shared" si="6"/>
        <v>0.9016666666666666</v>
      </c>
    </row>
    <row r="321" spans="1:10" ht="15.75" customHeight="1">
      <c r="A321" s="75"/>
      <c r="B321" s="66" t="s">
        <v>222</v>
      </c>
      <c r="C321" s="76"/>
      <c r="D321" s="66" t="s">
        <v>223</v>
      </c>
      <c r="E321" s="76"/>
      <c r="F321" s="41"/>
      <c r="G321" s="50">
        <f>G322+G326+G327</f>
        <v>13200000</v>
      </c>
      <c r="H321" s="50">
        <f>H322+H326+H327</f>
        <v>10200000</v>
      </c>
      <c r="I321" s="50">
        <f>I322+I326+I327</f>
        <v>8620429</v>
      </c>
      <c r="J321" s="163">
        <f t="shared" si="6"/>
        <v>0.8451400980392156</v>
      </c>
    </row>
    <row r="322" spans="1:10" ht="15.75" customHeight="1">
      <c r="A322" s="69"/>
      <c r="B322" s="41"/>
      <c r="C322" s="41" t="s">
        <v>224</v>
      </c>
      <c r="D322" s="41" t="s">
        <v>225</v>
      </c>
      <c r="E322" s="41"/>
      <c r="F322" s="41"/>
      <c r="G322" s="37">
        <f>SUM(G323:G325)</f>
        <v>1900000</v>
      </c>
      <c r="H322" s="37">
        <f>SUM(H323:H325)</f>
        <v>2900000</v>
      </c>
      <c r="I322" s="37">
        <f>SUM(I323:I325)</f>
        <v>2326312</v>
      </c>
      <c r="J322" s="163">
        <f t="shared" si="6"/>
        <v>0.8021765517241379</v>
      </c>
    </row>
    <row r="323" spans="1:10" ht="15.75" customHeight="1">
      <c r="A323" s="69"/>
      <c r="B323" s="41"/>
      <c r="C323" s="41"/>
      <c r="D323" s="41"/>
      <c r="E323" s="71" t="s">
        <v>226</v>
      </c>
      <c r="F323" s="41"/>
      <c r="G323" s="37">
        <v>1000000</v>
      </c>
      <c r="H323" s="37">
        <v>1400000</v>
      </c>
      <c r="I323" s="37">
        <v>1069430</v>
      </c>
      <c r="J323" s="163">
        <f t="shared" si="6"/>
        <v>0.7638785714285714</v>
      </c>
    </row>
    <row r="324" spans="1:10" ht="15.75" customHeight="1">
      <c r="A324" s="69"/>
      <c r="B324" s="41"/>
      <c r="C324" s="41"/>
      <c r="D324" s="41"/>
      <c r="E324" s="71" t="s">
        <v>227</v>
      </c>
      <c r="F324" s="41"/>
      <c r="G324" s="37">
        <v>100000</v>
      </c>
      <c r="H324" s="37">
        <v>600000</v>
      </c>
      <c r="I324" s="37">
        <v>401234</v>
      </c>
      <c r="J324" s="163">
        <f t="shared" si="6"/>
        <v>0.6687233333333333</v>
      </c>
    </row>
    <row r="325" spans="1:10" ht="15.75" customHeight="1">
      <c r="A325" s="69"/>
      <c r="B325" s="41"/>
      <c r="C325" s="41"/>
      <c r="D325" s="41"/>
      <c r="E325" s="71" t="s">
        <v>228</v>
      </c>
      <c r="F325" s="41"/>
      <c r="G325" s="37">
        <v>800000</v>
      </c>
      <c r="H325" s="37">
        <v>900000</v>
      </c>
      <c r="I325" s="37">
        <v>855648</v>
      </c>
      <c r="J325" s="163">
        <f t="shared" si="6"/>
        <v>0.95072</v>
      </c>
    </row>
    <row r="326" spans="1:10" ht="15.75" customHeight="1">
      <c r="A326" s="69"/>
      <c r="B326" s="41"/>
      <c r="C326" s="41" t="s">
        <v>231</v>
      </c>
      <c r="D326" s="41" t="s">
        <v>232</v>
      </c>
      <c r="E326" s="41"/>
      <c r="F326" s="41"/>
      <c r="G326" s="37">
        <v>3000000</v>
      </c>
      <c r="H326" s="37">
        <v>2000000</v>
      </c>
      <c r="I326" s="37">
        <v>1914857</v>
      </c>
      <c r="J326" s="163">
        <f t="shared" si="6"/>
        <v>0.9574285</v>
      </c>
    </row>
    <row r="327" spans="1:10" ht="15.75" customHeight="1">
      <c r="A327" s="69"/>
      <c r="B327" s="41"/>
      <c r="C327" s="41" t="s">
        <v>233</v>
      </c>
      <c r="D327" s="41" t="s">
        <v>234</v>
      </c>
      <c r="E327" s="41"/>
      <c r="F327" s="41"/>
      <c r="G327" s="37">
        <f>SUM(G328:G330)</f>
        <v>8300000</v>
      </c>
      <c r="H327" s="37">
        <f>SUM(H328:H330)</f>
        <v>5300000</v>
      </c>
      <c r="I327" s="37">
        <f>SUM(I328:I330)</f>
        <v>4379260</v>
      </c>
      <c r="J327" s="163">
        <f t="shared" si="6"/>
        <v>0.8262754716981132</v>
      </c>
    </row>
    <row r="328" spans="1:10" ht="15.75" customHeight="1">
      <c r="A328" s="69"/>
      <c r="B328" s="41"/>
      <c r="C328" s="41"/>
      <c r="D328" s="41"/>
      <c r="E328" s="71" t="s">
        <v>276</v>
      </c>
      <c r="F328" s="41"/>
      <c r="G328" s="37">
        <v>1500000</v>
      </c>
      <c r="H328" s="37">
        <v>1100000</v>
      </c>
      <c r="I328" s="37">
        <v>413021</v>
      </c>
      <c r="J328" s="163">
        <f t="shared" si="6"/>
        <v>0.37547363636363634</v>
      </c>
    </row>
    <row r="329" spans="1:10" ht="15.75" customHeight="1">
      <c r="A329" s="69"/>
      <c r="B329" s="41"/>
      <c r="C329" s="41"/>
      <c r="D329" s="41"/>
      <c r="E329" s="71" t="s">
        <v>320</v>
      </c>
      <c r="F329" s="41"/>
      <c r="G329" s="37">
        <v>800000</v>
      </c>
      <c r="H329" s="37">
        <v>800000</v>
      </c>
      <c r="I329" s="37">
        <v>567328</v>
      </c>
      <c r="J329" s="163">
        <f t="shared" si="6"/>
        <v>0.70916</v>
      </c>
    </row>
    <row r="330" spans="1:10" ht="15.75" customHeight="1">
      <c r="A330" s="69"/>
      <c r="B330" s="41"/>
      <c r="C330" s="41"/>
      <c r="D330" s="41"/>
      <c r="E330" s="71" t="s">
        <v>236</v>
      </c>
      <c r="F330" s="41"/>
      <c r="G330" s="37">
        <v>6000000</v>
      </c>
      <c r="H330" s="37">
        <v>3400000</v>
      </c>
      <c r="I330" s="37">
        <v>3398911</v>
      </c>
      <c r="J330" s="163">
        <f t="shared" si="6"/>
        <v>0.9996797058823529</v>
      </c>
    </row>
    <row r="331" spans="1:10" ht="15.75" customHeight="1">
      <c r="A331" s="75"/>
      <c r="B331" s="66" t="s">
        <v>246</v>
      </c>
      <c r="C331" s="76"/>
      <c r="D331" s="66" t="s">
        <v>247</v>
      </c>
      <c r="E331" s="76"/>
      <c r="F331" s="41"/>
      <c r="G331" s="50">
        <f>G334+G332</f>
        <v>5050000</v>
      </c>
      <c r="H331" s="50">
        <f>H334+H332+H333</f>
        <v>13900000</v>
      </c>
      <c r="I331" s="50">
        <f>I334+I332+I333</f>
        <v>12608003</v>
      </c>
      <c r="J331" s="163">
        <f t="shared" si="6"/>
        <v>0.9070505755395684</v>
      </c>
    </row>
    <row r="332" spans="1:10" ht="15.75" customHeight="1">
      <c r="A332" s="69"/>
      <c r="B332" s="41"/>
      <c r="C332" s="41" t="s">
        <v>248</v>
      </c>
      <c r="D332" s="41" t="s">
        <v>249</v>
      </c>
      <c r="E332" s="41"/>
      <c r="F332" s="41"/>
      <c r="G332" s="40">
        <v>5000000</v>
      </c>
      <c r="H332" s="40">
        <v>3850000</v>
      </c>
      <c r="I332" s="40">
        <v>3075561</v>
      </c>
      <c r="J332" s="163">
        <f t="shared" si="6"/>
        <v>0.798847012987013</v>
      </c>
    </row>
    <row r="333" spans="1:10" ht="15.75" customHeight="1">
      <c r="A333" s="69"/>
      <c r="B333" s="41"/>
      <c r="C333" s="41" t="s">
        <v>280</v>
      </c>
      <c r="D333" s="41" t="s">
        <v>455</v>
      </c>
      <c r="E333" s="41"/>
      <c r="F333" s="41"/>
      <c r="G333" s="40"/>
      <c r="H333" s="40">
        <v>10000000</v>
      </c>
      <c r="I333" s="40">
        <v>9515350</v>
      </c>
      <c r="J333" s="163">
        <f t="shared" si="6"/>
        <v>0.951535</v>
      </c>
    </row>
    <row r="334" spans="1:10" ht="15.75" customHeight="1">
      <c r="A334" s="69"/>
      <c r="B334" s="41"/>
      <c r="C334" s="41" t="s">
        <v>321</v>
      </c>
      <c r="D334" s="41" t="s">
        <v>322</v>
      </c>
      <c r="E334" s="41"/>
      <c r="F334" s="41"/>
      <c r="G334" s="37">
        <v>50000</v>
      </c>
      <c r="H334" s="37">
        <v>50000</v>
      </c>
      <c r="I334" s="37">
        <v>17092</v>
      </c>
      <c r="J334" s="163">
        <f t="shared" si="6"/>
        <v>0.34184</v>
      </c>
    </row>
    <row r="335" spans="1:10" ht="15.75" customHeight="1">
      <c r="A335" s="97"/>
      <c r="B335" s="41"/>
      <c r="C335" s="41"/>
      <c r="D335" s="41"/>
      <c r="E335" s="41"/>
      <c r="F335" s="41"/>
      <c r="G335" s="37"/>
      <c r="H335" s="37"/>
      <c r="I335" s="37"/>
      <c r="J335" s="163"/>
    </row>
    <row r="336" spans="1:10" ht="15.75" customHeight="1">
      <c r="A336" s="82" t="s">
        <v>34</v>
      </c>
      <c r="B336" s="41"/>
      <c r="C336" s="66" t="s">
        <v>35</v>
      </c>
      <c r="D336" s="41"/>
      <c r="E336" s="41"/>
      <c r="F336" s="41"/>
      <c r="G336" s="50">
        <f>SUM(G337:G341)</f>
        <v>70000000</v>
      </c>
      <c r="H336" s="50">
        <f>SUM(H337:H341)</f>
        <v>72306850</v>
      </c>
      <c r="I336" s="50">
        <f>SUM(I337:I341)</f>
        <v>67144907</v>
      </c>
      <c r="J336" s="163">
        <f aca="true" t="shared" si="7" ref="J336:J398">I336/H336</f>
        <v>0.9286105949851224</v>
      </c>
    </row>
    <row r="337" spans="1:10" ht="15.75" customHeight="1">
      <c r="A337" s="69"/>
      <c r="B337" s="41" t="s">
        <v>323</v>
      </c>
      <c r="C337" s="41"/>
      <c r="D337" s="41" t="s">
        <v>324</v>
      </c>
      <c r="E337" s="41"/>
      <c r="F337" s="41"/>
      <c r="G337" s="37">
        <v>0</v>
      </c>
      <c r="H337" s="37">
        <v>550000</v>
      </c>
      <c r="I337" s="37">
        <v>550000</v>
      </c>
      <c r="J337" s="163">
        <f t="shared" si="7"/>
        <v>1</v>
      </c>
    </row>
    <row r="338" spans="1:10" ht="15.75" customHeight="1">
      <c r="A338" s="69"/>
      <c r="B338" s="41" t="s">
        <v>282</v>
      </c>
      <c r="C338" s="41"/>
      <c r="D338" s="41" t="s">
        <v>325</v>
      </c>
      <c r="E338" s="41"/>
      <c r="F338" s="41"/>
      <c r="G338" s="37">
        <v>55118000</v>
      </c>
      <c r="H338" s="37">
        <v>65599000</v>
      </c>
      <c r="I338" s="37">
        <v>63840170</v>
      </c>
      <c r="J338" s="163">
        <f t="shared" si="7"/>
        <v>0.9731881583560725</v>
      </c>
    </row>
    <row r="339" spans="1:10" ht="15.75" customHeight="1">
      <c r="A339" s="69"/>
      <c r="B339" s="41" t="s">
        <v>508</v>
      </c>
      <c r="C339" s="41"/>
      <c r="D339" s="41" t="s">
        <v>509</v>
      </c>
      <c r="E339" s="41"/>
      <c r="F339" s="41"/>
      <c r="G339" s="37"/>
      <c r="H339" s="37">
        <v>119000</v>
      </c>
      <c r="I339" s="37">
        <v>118488</v>
      </c>
      <c r="J339" s="163">
        <f t="shared" si="7"/>
        <v>0.9956974789915967</v>
      </c>
    </row>
    <row r="340" spans="1:10" ht="15.75" customHeight="1">
      <c r="A340" s="69"/>
      <c r="B340" s="41" t="s">
        <v>326</v>
      </c>
      <c r="C340" s="41"/>
      <c r="D340" s="41" t="s">
        <v>327</v>
      </c>
      <c r="E340" s="41"/>
      <c r="F340" s="41"/>
      <c r="G340" s="37">
        <v>0</v>
      </c>
      <c r="H340" s="37">
        <v>1698250</v>
      </c>
      <c r="I340" s="37">
        <v>1697682</v>
      </c>
      <c r="J340" s="163">
        <f t="shared" si="7"/>
        <v>0.999665538053879</v>
      </c>
    </row>
    <row r="341" spans="1:10" ht="15.75" customHeight="1">
      <c r="A341" s="69"/>
      <c r="B341" s="41" t="s">
        <v>284</v>
      </c>
      <c r="C341" s="41"/>
      <c r="D341" s="41" t="s">
        <v>285</v>
      </c>
      <c r="E341" s="41"/>
      <c r="F341" s="41"/>
      <c r="G341" s="37">
        <v>14882000</v>
      </c>
      <c r="H341" s="37">
        <v>4340600</v>
      </c>
      <c r="I341" s="37">
        <v>938567</v>
      </c>
      <c r="J341" s="163">
        <f t="shared" si="7"/>
        <v>0.21622978390084321</v>
      </c>
    </row>
    <row r="342" spans="1:10" ht="15.75" customHeight="1">
      <c r="A342" s="69"/>
      <c r="B342" s="41"/>
      <c r="C342" s="41"/>
      <c r="D342" s="41"/>
      <c r="E342" s="41"/>
      <c r="F342" s="41"/>
      <c r="G342" s="37"/>
      <c r="H342" s="37"/>
      <c r="I342" s="37"/>
      <c r="J342" s="163"/>
    </row>
    <row r="343" spans="1:10" ht="15.75" customHeight="1">
      <c r="A343" s="27" t="s">
        <v>36</v>
      </c>
      <c r="B343" s="28"/>
      <c r="C343" s="27" t="s">
        <v>37</v>
      </c>
      <c r="D343" s="28"/>
      <c r="E343" s="28"/>
      <c r="F343" s="41"/>
      <c r="G343" s="50">
        <f>SUM(G344:G345)</f>
        <v>10000000</v>
      </c>
      <c r="H343" s="50">
        <f>SUM(H344:H345)</f>
        <v>9250100</v>
      </c>
      <c r="I343" s="50">
        <f>SUM(I344:I345)</f>
        <v>5552211</v>
      </c>
      <c r="J343" s="163">
        <f t="shared" si="7"/>
        <v>0.6002325380266159</v>
      </c>
    </row>
    <row r="344" spans="1:10" ht="15.75" customHeight="1">
      <c r="A344" s="28"/>
      <c r="B344" s="28" t="s">
        <v>293</v>
      </c>
      <c r="C344" s="28"/>
      <c r="D344" s="28" t="s">
        <v>294</v>
      </c>
      <c r="E344" s="28"/>
      <c r="F344" s="41"/>
      <c r="G344" s="37">
        <v>7874000</v>
      </c>
      <c r="H344" s="37">
        <v>7254000</v>
      </c>
      <c r="I344" s="37">
        <v>4371819</v>
      </c>
      <c r="J344" s="163">
        <f t="shared" si="7"/>
        <v>0.602677005789909</v>
      </c>
    </row>
    <row r="345" spans="1:10" ht="15.75" customHeight="1">
      <c r="A345" s="28"/>
      <c r="B345" s="28" t="s">
        <v>295</v>
      </c>
      <c r="C345" s="28"/>
      <c r="D345" s="28" t="s">
        <v>296</v>
      </c>
      <c r="E345" s="28"/>
      <c r="F345" s="41"/>
      <c r="G345" s="37">
        <v>2126000</v>
      </c>
      <c r="H345" s="37">
        <v>1996100</v>
      </c>
      <c r="I345" s="37">
        <v>1180392</v>
      </c>
      <c r="J345" s="163">
        <f t="shared" si="7"/>
        <v>0.5913491308050699</v>
      </c>
    </row>
    <row r="346" spans="1:10" ht="15.75" customHeight="1">
      <c r="A346" s="69"/>
      <c r="B346" s="41"/>
      <c r="C346" s="41"/>
      <c r="D346" s="41"/>
      <c r="E346" s="41"/>
      <c r="F346" s="41"/>
      <c r="G346" s="37"/>
      <c r="H346" s="37"/>
      <c r="I346" s="37"/>
      <c r="J346" s="163"/>
    </row>
    <row r="347" spans="1:10" ht="15.75" customHeight="1">
      <c r="A347" s="9" t="s">
        <v>328</v>
      </c>
      <c r="B347" s="16"/>
      <c r="C347" s="16"/>
      <c r="D347" s="16"/>
      <c r="E347" s="16"/>
      <c r="F347" s="16"/>
      <c r="G347" s="35">
        <f>G348+G366</f>
        <v>3434000</v>
      </c>
      <c r="H347" s="35">
        <f>H348+H366</f>
        <v>3434000</v>
      </c>
      <c r="I347" s="35">
        <f>I348+I366</f>
        <v>3219504</v>
      </c>
      <c r="J347" s="164">
        <f t="shared" si="7"/>
        <v>0.937537565521258</v>
      </c>
    </row>
    <row r="348" spans="1:10" ht="15.75" customHeight="1">
      <c r="A348" s="31" t="s">
        <v>27</v>
      </c>
      <c r="B348" s="66"/>
      <c r="C348" s="66" t="s">
        <v>28</v>
      </c>
      <c r="D348" s="66"/>
      <c r="E348" s="66"/>
      <c r="F348" s="41"/>
      <c r="G348" s="50">
        <f>G352+G355+G364+G349</f>
        <v>1120000</v>
      </c>
      <c r="H348" s="50">
        <f>H352+H355+H364+H349</f>
        <v>1120000</v>
      </c>
      <c r="I348" s="50">
        <f>I352+I355+I364+I349</f>
        <v>906416</v>
      </c>
      <c r="J348" s="163">
        <f t="shared" si="7"/>
        <v>0.8093</v>
      </c>
    </row>
    <row r="349" spans="1:10" ht="15.75" customHeight="1">
      <c r="A349" s="31"/>
      <c r="B349" s="98"/>
      <c r="C349" s="71"/>
      <c r="D349" s="66" t="s">
        <v>202</v>
      </c>
      <c r="E349" s="75"/>
      <c r="F349" s="41"/>
      <c r="G349" s="50">
        <f aca="true" t="shared" si="8" ref="G349:I350">G350</f>
        <v>50000</v>
      </c>
      <c r="H349" s="50">
        <f t="shared" si="8"/>
        <v>50400</v>
      </c>
      <c r="I349" s="50">
        <f t="shared" si="8"/>
        <v>50400</v>
      </c>
      <c r="J349" s="163">
        <f t="shared" si="7"/>
        <v>1</v>
      </c>
    </row>
    <row r="350" spans="1:10" ht="15.75" customHeight="1">
      <c r="A350" s="31"/>
      <c r="B350" s="66"/>
      <c r="C350" s="41" t="s">
        <v>203</v>
      </c>
      <c r="D350" s="41" t="s">
        <v>204</v>
      </c>
      <c r="E350" s="75"/>
      <c r="F350" s="41"/>
      <c r="G350" s="37">
        <f t="shared" si="8"/>
        <v>50000</v>
      </c>
      <c r="H350" s="37">
        <f t="shared" si="8"/>
        <v>50400</v>
      </c>
      <c r="I350" s="37">
        <f t="shared" si="8"/>
        <v>50400</v>
      </c>
      <c r="J350" s="163">
        <f t="shared" si="7"/>
        <v>1</v>
      </c>
    </row>
    <row r="351" spans="1:10" ht="15.75" customHeight="1">
      <c r="A351" s="31"/>
      <c r="B351" s="66"/>
      <c r="C351" s="41"/>
      <c r="D351" s="41"/>
      <c r="E351" s="75" t="s">
        <v>205</v>
      </c>
      <c r="F351" s="41"/>
      <c r="G351" s="37">
        <v>50000</v>
      </c>
      <c r="H351" s="37">
        <v>50400</v>
      </c>
      <c r="I351" s="37">
        <v>50400</v>
      </c>
      <c r="J351" s="163">
        <f t="shared" si="7"/>
        <v>1</v>
      </c>
    </row>
    <row r="352" spans="1:10" ht="15.75" customHeight="1">
      <c r="A352" s="75"/>
      <c r="B352" s="66" t="s">
        <v>212</v>
      </c>
      <c r="C352" s="76"/>
      <c r="D352" s="66" t="s">
        <v>213</v>
      </c>
      <c r="E352" s="76"/>
      <c r="F352" s="41"/>
      <c r="G352" s="50">
        <f aca="true" t="shared" si="9" ref="G352:I353">SUM(G353)</f>
        <v>120000</v>
      </c>
      <c r="H352" s="50">
        <f t="shared" si="9"/>
        <v>119600</v>
      </c>
      <c r="I352" s="50">
        <f t="shared" si="9"/>
        <v>104136</v>
      </c>
      <c r="J352" s="163">
        <f t="shared" si="7"/>
        <v>0.8707023411371237</v>
      </c>
    </row>
    <row r="353" spans="1:10" ht="15.75" customHeight="1">
      <c r="A353" s="69"/>
      <c r="B353" s="41"/>
      <c r="C353" s="41" t="s">
        <v>219</v>
      </c>
      <c r="D353" s="41" t="s">
        <v>220</v>
      </c>
      <c r="E353" s="41"/>
      <c r="F353" s="41"/>
      <c r="G353" s="37">
        <f t="shared" si="9"/>
        <v>120000</v>
      </c>
      <c r="H353" s="37">
        <f t="shared" si="9"/>
        <v>119600</v>
      </c>
      <c r="I353" s="37">
        <f t="shared" si="9"/>
        <v>104136</v>
      </c>
      <c r="J353" s="163">
        <f t="shared" si="7"/>
        <v>0.8707023411371237</v>
      </c>
    </row>
    <row r="354" spans="1:10" ht="15.75" customHeight="1">
      <c r="A354" s="69"/>
      <c r="B354" s="41"/>
      <c r="C354" s="41"/>
      <c r="D354" s="41"/>
      <c r="E354" s="71" t="s">
        <v>221</v>
      </c>
      <c r="F354" s="41"/>
      <c r="G354" s="37">
        <v>120000</v>
      </c>
      <c r="H354" s="37">
        <v>119600</v>
      </c>
      <c r="I354" s="37">
        <v>104136</v>
      </c>
      <c r="J354" s="163">
        <f t="shared" si="7"/>
        <v>0.8707023411371237</v>
      </c>
    </row>
    <row r="355" spans="1:10" ht="15.75" customHeight="1">
      <c r="A355" s="75"/>
      <c r="B355" s="66" t="s">
        <v>222</v>
      </c>
      <c r="C355" s="76"/>
      <c r="D355" s="66" t="s">
        <v>223</v>
      </c>
      <c r="E355" s="76"/>
      <c r="F355" s="41"/>
      <c r="G355" s="50">
        <f>G356+G360+G361</f>
        <v>750000</v>
      </c>
      <c r="H355" s="50">
        <f>H356+H360+H361</f>
        <v>750000</v>
      </c>
      <c r="I355" s="50">
        <f>I356+I360+I361</f>
        <v>572535</v>
      </c>
      <c r="J355" s="163">
        <f t="shared" si="7"/>
        <v>0.76338</v>
      </c>
    </row>
    <row r="356" spans="1:10" ht="15.75" customHeight="1">
      <c r="A356" s="69"/>
      <c r="B356" s="41"/>
      <c r="C356" s="41" t="s">
        <v>224</v>
      </c>
      <c r="D356" s="41" t="s">
        <v>225</v>
      </c>
      <c r="E356" s="41"/>
      <c r="F356" s="41"/>
      <c r="G356" s="37">
        <f>SUM(G357:G359)</f>
        <v>560000</v>
      </c>
      <c r="H356" s="37">
        <f>SUM(H357:H359)</f>
        <v>560000</v>
      </c>
      <c r="I356" s="37">
        <f>SUM(I357:I359)</f>
        <v>501326</v>
      </c>
      <c r="J356" s="163">
        <f t="shared" si="7"/>
        <v>0.895225</v>
      </c>
    </row>
    <row r="357" spans="1:10" ht="15.75" customHeight="1">
      <c r="A357" s="69"/>
      <c r="B357" s="41"/>
      <c r="C357" s="41"/>
      <c r="D357" s="41"/>
      <c r="E357" s="71" t="s">
        <v>226</v>
      </c>
      <c r="F357" s="41"/>
      <c r="G357" s="37">
        <v>200000</v>
      </c>
      <c r="H357" s="37">
        <v>169000</v>
      </c>
      <c r="I357" s="37">
        <v>140558</v>
      </c>
      <c r="J357" s="163">
        <f t="shared" si="7"/>
        <v>0.8317041420118343</v>
      </c>
    </row>
    <row r="358" spans="1:10" ht="15.75" customHeight="1">
      <c r="A358" s="69"/>
      <c r="B358" s="41"/>
      <c r="C358" s="41"/>
      <c r="D358" s="41"/>
      <c r="E358" s="71" t="s">
        <v>227</v>
      </c>
      <c r="F358" s="41"/>
      <c r="G358" s="37">
        <v>300000</v>
      </c>
      <c r="H358" s="37">
        <v>331000</v>
      </c>
      <c r="I358" s="37">
        <v>330576</v>
      </c>
      <c r="J358" s="163">
        <f t="shared" si="7"/>
        <v>0.9987190332326285</v>
      </c>
    </row>
    <row r="359" spans="1:10" ht="15.75" customHeight="1">
      <c r="A359" s="69"/>
      <c r="B359" s="41"/>
      <c r="C359" s="41"/>
      <c r="D359" s="41"/>
      <c r="E359" s="71" t="s">
        <v>228</v>
      </c>
      <c r="F359" s="41"/>
      <c r="G359" s="37">
        <v>60000</v>
      </c>
      <c r="H359" s="37">
        <v>60000</v>
      </c>
      <c r="I359" s="37">
        <v>30192</v>
      </c>
      <c r="J359" s="163">
        <f t="shared" si="7"/>
        <v>0.5032</v>
      </c>
    </row>
    <row r="360" spans="1:10" ht="15.75" customHeight="1">
      <c r="A360" s="69"/>
      <c r="B360" s="41"/>
      <c r="C360" s="41" t="s">
        <v>231</v>
      </c>
      <c r="D360" s="41" t="s">
        <v>232</v>
      </c>
      <c r="E360" s="41"/>
      <c r="F360" s="41"/>
      <c r="G360" s="37">
        <v>150000</v>
      </c>
      <c r="H360" s="37">
        <v>150000</v>
      </c>
      <c r="I360" s="37">
        <v>66389</v>
      </c>
      <c r="J360" s="163">
        <f t="shared" si="7"/>
        <v>0.44259333333333334</v>
      </c>
    </row>
    <row r="361" spans="1:10" ht="15.75" customHeight="1">
      <c r="A361" s="69"/>
      <c r="B361" s="41"/>
      <c r="C361" s="41" t="s">
        <v>233</v>
      </c>
      <c r="D361" s="41" t="s">
        <v>234</v>
      </c>
      <c r="E361" s="41"/>
      <c r="F361" s="41"/>
      <c r="G361" s="37">
        <f>SUM(G362:G363)</f>
        <v>40000</v>
      </c>
      <c r="H361" s="37">
        <f>SUM(H362:H363)</f>
        <v>40000</v>
      </c>
      <c r="I361" s="37">
        <f>SUM(I362:I363)</f>
        <v>4820</v>
      </c>
      <c r="J361" s="163">
        <f t="shared" si="7"/>
        <v>0.1205</v>
      </c>
    </row>
    <row r="362" spans="1:10" ht="15.75" customHeight="1">
      <c r="A362" s="69"/>
      <c r="B362" s="41"/>
      <c r="C362" s="41"/>
      <c r="D362" s="41"/>
      <c r="E362" s="71" t="s">
        <v>276</v>
      </c>
      <c r="F362" s="41"/>
      <c r="G362" s="37">
        <v>20000</v>
      </c>
      <c r="H362" s="37">
        <v>20000</v>
      </c>
      <c r="I362" s="37">
        <v>4820</v>
      </c>
      <c r="J362" s="163">
        <f t="shared" si="7"/>
        <v>0.241</v>
      </c>
    </row>
    <row r="363" spans="1:10" ht="15.75" customHeight="1">
      <c r="A363" s="69"/>
      <c r="B363" s="41"/>
      <c r="C363" s="41"/>
      <c r="D363" s="41"/>
      <c r="E363" s="71" t="s">
        <v>236</v>
      </c>
      <c r="F363" s="41"/>
      <c r="G363" s="37">
        <v>20000</v>
      </c>
      <c r="H363" s="37">
        <v>20000</v>
      </c>
      <c r="I363" s="37">
        <v>0</v>
      </c>
      <c r="J363" s="163">
        <f t="shared" si="7"/>
        <v>0</v>
      </c>
    </row>
    <row r="364" spans="1:10" ht="15.75" customHeight="1">
      <c r="A364" s="75"/>
      <c r="B364" s="66" t="s">
        <v>246</v>
      </c>
      <c r="C364" s="76"/>
      <c r="D364" s="66" t="s">
        <v>247</v>
      </c>
      <c r="E364" s="76"/>
      <c r="F364" s="41"/>
      <c r="G364" s="50">
        <f>SUM(G365)</f>
        <v>200000</v>
      </c>
      <c r="H364" s="50">
        <f>SUM(H365)</f>
        <v>200000</v>
      </c>
      <c r="I364" s="50">
        <f>SUM(I365)</f>
        <v>179345</v>
      </c>
      <c r="J364" s="163">
        <f t="shared" si="7"/>
        <v>0.896725</v>
      </c>
    </row>
    <row r="365" spans="1:10" ht="15.75" customHeight="1">
      <c r="A365" s="69"/>
      <c r="B365" s="41"/>
      <c r="C365" s="41" t="s">
        <v>248</v>
      </c>
      <c r="D365" s="41" t="s">
        <v>249</v>
      </c>
      <c r="E365" s="41"/>
      <c r="F365" s="41"/>
      <c r="G365" s="37">
        <v>200000</v>
      </c>
      <c r="H365" s="37">
        <v>200000</v>
      </c>
      <c r="I365" s="37">
        <v>179345</v>
      </c>
      <c r="J365" s="163">
        <f t="shared" si="7"/>
        <v>0.896725</v>
      </c>
    </row>
    <row r="366" spans="1:10" ht="15.75" customHeight="1">
      <c r="A366" s="31" t="s">
        <v>31</v>
      </c>
      <c r="B366" s="66"/>
      <c r="C366" s="66" t="s">
        <v>32</v>
      </c>
      <c r="D366" s="66"/>
      <c r="E366" s="66"/>
      <c r="F366" s="41"/>
      <c r="G366" s="50">
        <f>SUM(G367)</f>
        <v>2314000</v>
      </c>
      <c r="H366" s="50">
        <f>SUM(H367)</f>
        <v>2314000</v>
      </c>
      <c r="I366" s="50">
        <f>SUM(I367)</f>
        <v>2313088</v>
      </c>
      <c r="J366" s="163">
        <f t="shared" si="7"/>
        <v>0.9996058772687986</v>
      </c>
    </row>
    <row r="367" spans="1:10" ht="15.75" customHeight="1">
      <c r="A367" s="69"/>
      <c r="B367" s="41"/>
      <c r="C367" s="41" t="s">
        <v>257</v>
      </c>
      <c r="D367" s="41" t="s">
        <v>457</v>
      </c>
      <c r="E367" s="41"/>
      <c r="F367" s="41"/>
      <c r="G367" s="40">
        <v>2314000</v>
      </c>
      <c r="H367" s="40">
        <v>2314000</v>
      </c>
      <c r="I367" s="40">
        <v>2313088</v>
      </c>
      <c r="J367" s="163">
        <f t="shared" si="7"/>
        <v>0.9996058772687986</v>
      </c>
    </row>
    <row r="368" spans="1:10" ht="15.75" customHeight="1">
      <c r="A368" s="69"/>
      <c r="B368" s="41"/>
      <c r="C368" s="41"/>
      <c r="D368" s="41"/>
      <c r="E368" s="41"/>
      <c r="F368" s="41"/>
      <c r="G368" s="37"/>
      <c r="H368" s="37"/>
      <c r="I368" s="37"/>
      <c r="J368" s="163"/>
    </row>
    <row r="369" spans="1:10" ht="15.75" customHeight="1">
      <c r="A369" s="9" t="s">
        <v>329</v>
      </c>
      <c r="B369" s="16"/>
      <c r="C369" s="16"/>
      <c r="D369" s="16"/>
      <c r="E369" s="16"/>
      <c r="F369" s="16"/>
      <c r="G369" s="35">
        <f>G370+G372</f>
        <v>1380000</v>
      </c>
      <c r="H369" s="35">
        <f>H370+H372</f>
        <v>1380000</v>
      </c>
      <c r="I369" s="35">
        <f>I370+I372</f>
        <v>1110180</v>
      </c>
      <c r="J369" s="164">
        <f t="shared" si="7"/>
        <v>0.8044782608695652</v>
      </c>
    </row>
    <row r="370" spans="1:10" ht="15.75" customHeight="1">
      <c r="A370" s="31" t="s">
        <v>31</v>
      </c>
      <c r="B370" s="66"/>
      <c r="C370" s="66" t="s">
        <v>32</v>
      </c>
      <c r="D370" s="66"/>
      <c r="E370" s="66"/>
      <c r="F370" s="41"/>
      <c r="G370" s="37">
        <f>G371</f>
        <v>1167000</v>
      </c>
      <c r="H370" s="37">
        <f>H371</f>
        <v>1167000</v>
      </c>
      <c r="I370" s="37">
        <f>I371</f>
        <v>1110180</v>
      </c>
      <c r="J370" s="163">
        <f t="shared" si="7"/>
        <v>0.9513110539845758</v>
      </c>
    </row>
    <row r="371" spans="1:10" ht="15.75" customHeight="1">
      <c r="A371" s="69"/>
      <c r="B371" s="41"/>
      <c r="C371" s="41" t="s">
        <v>252</v>
      </c>
      <c r="D371" s="41" t="s">
        <v>253</v>
      </c>
      <c r="E371" s="41"/>
      <c r="F371" s="41"/>
      <c r="G371" s="40">
        <v>1167000</v>
      </c>
      <c r="H371" s="40">
        <v>1167000</v>
      </c>
      <c r="I371" s="40">
        <v>1110180</v>
      </c>
      <c r="J371" s="163">
        <f t="shared" si="7"/>
        <v>0.9513110539845758</v>
      </c>
    </row>
    <row r="372" spans="1:10" ht="15.75" customHeight="1">
      <c r="A372" s="31" t="s">
        <v>38</v>
      </c>
      <c r="B372" s="41"/>
      <c r="C372" s="41" t="s">
        <v>39</v>
      </c>
      <c r="D372" s="41"/>
      <c r="E372" s="41"/>
      <c r="F372" s="41"/>
      <c r="G372" s="40">
        <v>213000</v>
      </c>
      <c r="H372" s="40">
        <v>213000</v>
      </c>
      <c r="I372" s="40">
        <f>I373</f>
        <v>0</v>
      </c>
      <c r="J372" s="163">
        <f t="shared" si="7"/>
        <v>0</v>
      </c>
    </row>
    <row r="373" spans="1:10" ht="15.75" customHeight="1">
      <c r="A373" s="69"/>
      <c r="B373" s="41"/>
      <c r="C373" s="41" t="s">
        <v>265</v>
      </c>
      <c r="D373" s="41" t="s">
        <v>266</v>
      </c>
      <c r="E373" s="41"/>
      <c r="F373" s="41"/>
      <c r="G373" s="37">
        <v>213000</v>
      </c>
      <c r="H373" s="37">
        <v>213000</v>
      </c>
      <c r="I373" s="37"/>
      <c r="J373" s="163">
        <f t="shared" si="7"/>
        <v>0</v>
      </c>
    </row>
    <row r="374" spans="1:10" ht="15.75" customHeight="1">
      <c r="A374" s="69"/>
      <c r="B374" s="41"/>
      <c r="C374" s="41"/>
      <c r="D374" s="41" t="s">
        <v>330</v>
      </c>
      <c r="E374" s="41"/>
      <c r="F374" s="41"/>
      <c r="G374" s="37">
        <v>213000</v>
      </c>
      <c r="H374" s="37">
        <v>213000</v>
      </c>
      <c r="I374" s="37">
        <v>0</v>
      </c>
      <c r="J374" s="163">
        <f t="shared" si="7"/>
        <v>0</v>
      </c>
    </row>
    <row r="375" spans="1:10" ht="15.75" customHeight="1">
      <c r="A375" s="69"/>
      <c r="B375" s="41"/>
      <c r="C375" s="41"/>
      <c r="D375" s="41"/>
      <c r="E375" s="41"/>
      <c r="F375" s="41"/>
      <c r="G375" s="37"/>
      <c r="H375" s="37"/>
      <c r="I375" s="37"/>
      <c r="J375" s="163"/>
    </row>
    <row r="376" spans="1:10" ht="15.75" customHeight="1">
      <c r="A376" s="9" t="s">
        <v>123</v>
      </c>
      <c r="B376" s="16"/>
      <c r="C376" s="16"/>
      <c r="D376" s="16"/>
      <c r="E376" s="16"/>
      <c r="F376" s="16"/>
      <c r="G376" s="35">
        <f>G377+G391</f>
        <v>3200000</v>
      </c>
      <c r="H376" s="35">
        <f>H377+H391</f>
        <v>3200000</v>
      </c>
      <c r="I376" s="35">
        <f>I377+I391</f>
        <v>2897085</v>
      </c>
      <c r="J376" s="164">
        <f t="shared" si="7"/>
        <v>0.9053390625</v>
      </c>
    </row>
    <row r="377" spans="1:10" ht="15.75" customHeight="1">
      <c r="A377" s="31" t="s">
        <v>27</v>
      </c>
      <c r="B377" s="66"/>
      <c r="C377" s="66" t="s">
        <v>28</v>
      </c>
      <c r="D377" s="66"/>
      <c r="E377" s="66"/>
      <c r="F377" s="41"/>
      <c r="G377" s="50">
        <f>G381+G389+G378</f>
        <v>700000</v>
      </c>
      <c r="H377" s="50">
        <f>H381+H389+H378</f>
        <v>700000</v>
      </c>
      <c r="I377" s="50">
        <f>I381+I389+I378</f>
        <v>397085</v>
      </c>
      <c r="J377" s="163">
        <f t="shared" si="7"/>
        <v>0.5672642857142857</v>
      </c>
    </row>
    <row r="378" spans="1:10" ht="15.75" customHeight="1">
      <c r="A378" s="75"/>
      <c r="B378" s="66" t="s">
        <v>212</v>
      </c>
      <c r="C378" s="76"/>
      <c r="D378" s="66" t="s">
        <v>213</v>
      </c>
      <c r="E378" s="76"/>
      <c r="F378" s="41"/>
      <c r="G378" s="50">
        <f aca="true" t="shared" si="10" ref="G378:I379">G379</f>
        <v>20000</v>
      </c>
      <c r="H378" s="50">
        <f t="shared" si="10"/>
        <v>20000</v>
      </c>
      <c r="I378" s="50">
        <f t="shared" si="10"/>
        <v>3225</v>
      </c>
      <c r="J378" s="163">
        <f t="shared" si="7"/>
        <v>0.16125</v>
      </c>
    </row>
    <row r="379" spans="1:10" ht="15.75" customHeight="1">
      <c r="A379" s="69"/>
      <c r="B379" s="41"/>
      <c r="C379" s="41" t="s">
        <v>219</v>
      </c>
      <c r="D379" s="41" t="s">
        <v>220</v>
      </c>
      <c r="E379" s="41"/>
      <c r="F379" s="41"/>
      <c r="G379" s="37">
        <f t="shared" si="10"/>
        <v>20000</v>
      </c>
      <c r="H379" s="37">
        <f t="shared" si="10"/>
        <v>20000</v>
      </c>
      <c r="I379" s="37">
        <f t="shared" si="10"/>
        <v>3225</v>
      </c>
      <c r="J379" s="163">
        <f t="shared" si="7"/>
        <v>0.16125</v>
      </c>
    </row>
    <row r="380" spans="1:10" ht="15.75" customHeight="1">
      <c r="A380" s="69"/>
      <c r="B380" s="41"/>
      <c r="C380" s="41"/>
      <c r="D380" s="41"/>
      <c r="E380" s="71" t="s">
        <v>221</v>
      </c>
      <c r="F380" s="41"/>
      <c r="G380" s="37">
        <v>20000</v>
      </c>
      <c r="H380" s="37">
        <v>20000</v>
      </c>
      <c r="I380" s="37">
        <v>3225</v>
      </c>
      <c r="J380" s="163">
        <f t="shared" si="7"/>
        <v>0.16125</v>
      </c>
    </row>
    <row r="381" spans="1:10" ht="15.75" customHeight="1">
      <c r="A381" s="75"/>
      <c r="B381" s="66" t="s">
        <v>222</v>
      </c>
      <c r="C381" s="76"/>
      <c r="D381" s="66" t="s">
        <v>223</v>
      </c>
      <c r="E381" s="76"/>
      <c r="F381" s="41"/>
      <c r="G381" s="50">
        <f>G382+G386+G387</f>
        <v>480000</v>
      </c>
      <c r="H381" s="50">
        <f>H382+H386+H387</f>
        <v>480000</v>
      </c>
      <c r="I381" s="50">
        <f>I382+I386+I387</f>
        <v>312318</v>
      </c>
      <c r="J381" s="163">
        <f t="shared" si="7"/>
        <v>0.6506625</v>
      </c>
    </row>
    <row r="382" spans="1:10" ht="15.75" customHeight="1">
      <c r="A382" s="69"/>
      <c r="B382" s="41"/>
      <c r="C382" s="41" t="s">
        <v>224</v>
      </c>
      <c r="D382" s="41" t="s">
        <v>225</v>
      </c>
      <c r="E382" s="41"/>
      <c r="F382" s="41"/>
      <c r="G382" s="37">
        <f>SUM(G383:G385)</f>
        <v>380000</v>
      </c>
      <c r="H382" s="37">
        <f>SUM(H383:H385)</f>
        <v>380000</v>
      </c>
      <c r="I382" s="37">
        <f>SUM(I383:I385)</f>
        <v>304318</v>
      </c>
      <c r="J382" s="163">
        <f t="shared" si="7"/>
        <v>0.8008368421052632</v>
      </c>
    </row>
    <row r="383" spans="1:10" ht="15.75" customHeight="1">
      <c r="A383" s="69"/>
      <c r="B383" s="41"/>
      <c r="C383" s="41"/>
      <c r="D383" s="41"/>
      <c r="E383" s="71" t="s">
        <v>226</v>
      </c>
      <c r="F383" s="41"/>
      <c r="G383" s="37">
        <v>100000</v>
      </c>
      <c r="H383" s="37">
        <v>81000</v>
      </c>
      <c r="I383" s="37">
        <v>59102</v>
      </c>
      <c r="J383" s="163">
        <f t="shared" si="7"/>
        <v>0.7296543209876544</v>
      </c>
    </row>
    <row r="384" spans="1:10" ht="15.75" customHeight="1">
      <c r="A384" s="69"/>
      <c r="B384" s="41"/>
      <c r="C384" s="41"/>
      <c r="D384" s="41"/>
      <c r="E384" s="71" t="s">
        <v>227</v>
      </c>
      <c r="F384" s="41"/>
      <c r="G384" s="37">
        <v>200000</v>
      </c>
      <c r="H384" s="37">
        <v>219000</v>
      </c>
      <c r="I384" s="37">
        <v>218138</v>
      </c>
      <c r="J384" s="163">
        <f t="shared" si="7"/>
        <v>0.9960639269406393</v>
      </c>
    </row>
    <row r="385" spans="1:10" ht="15.75" customHeight="1">
      <c r="A385" s="69"/>
      <c r="B385" s="41"/>
      <c r="C385" s="41"/>
      <c r="D385" s="41"/>
      <c r="E385" s="71" t="s">
        <v>228</v>
      </c>
      <c r="F385" s="41"/>
      <c r="G385" s="37">
        <v>80000</v>
      </c>
      <c r="H385" s="37">
        <v>80000</v>
      </c>
      <c r="I385" s="37">
        <v>27078</v>
      </c>
      <c r="J385" s="163">
        <f t="shared" si="7"/>
        <v>0.338475</v>
      </c>
    </row>
    <row r="386" spans="1:10" ht="15.75" customHeight="1">
      <c r="A386" s="69"/>
      <c r="B386" s="41"/>
      <c r="C386" s="41" t="s">
        <v>231</v>
      </c>
      <c r="D386" s="41" t="s">
        <v>232</v>
      </c>
      <c r="E386" s="41"/>
      <c r="F386" s="41"/>
      <c r="G386" s="37">
        <v>50000</v>
      </c>
      <c r="H386" s="37">
        <v>50000</v>
      </c>
      <c r="I386" s="37">
        <v>8000</v>
      </c>
      <c r="J386" s="163">
        <f t="shared" si="7"/>
        <v>0.16</v>
      </c>
    </row>
    <row r="387" spans="1:10" ht="15.75" customHeight="1">
      <c r="A387" s="69"/>
      <c r="B387" s="41"/>
      <c r="C387" s="41" t="s">
        <v>233</v>
      </c>
      <c r="D387" s="41" t="s">
        <v>234</v>
      </c>
      <c r="E387" s="41"/>
      <c r="F387" s="41"/>
      <c r="G387" s="37">
        <f>SUM(G388)</f>
        <v>50000</v>
      </c>
      <c r="H387" s="37">
        <f>SUM(H388)</f>
        <v>50000</v>
      </c>
      <c r="I387" s="37">
        <f>SUM(I388)</f>
        <v>0</v>
      </c>
      <c r="J387" s="163">
        <f t="shared" si="7"/>
        <v>0</v>
      </c>
    </row>
    <row r="388" spans="1:10" ht="15.75" customHeight="1">
      <c r="A388" s="69"/>
      <c r="B388" s="41"/>
      <c r="C388" s="41"/>
      <c r="D388" s="41"/>
      <c r="E388" s="71" t="s">
        <v>236</v>
      </c>
      <c r="F388" s="41"/>
      <c r="G388" s="37">
        <v>50000</v>
      </c>
      <c r="H388" s="37">
        <v>50000</v>
      </c>
      <c r="I388" s="37">
        <v>0</v>
      </c>
      <c r="J388" s="163">
        <f t="shared" si="7"/>
        <v>0</v>
      </c>
    </row>
    <row r="389" spans="1:10" ht="15.75" customHeight="1">
      <c r="A389" s="75"/>
      <c r="B389" s="66" t="s">
        <v>246</v>
      </c>
      <c r="C389" s="76"/>
      <c r="D389" s="66" t="s">
        <v>247</v>
      </c>
      <c r="E389" s="76"/>
      <c r="F389" s="41"/>
      <c r="G389" s="50">
        <f>SUM(G390)</f>
        <v>200000</v>
      </c>
      <c r="H389" s="50">
        <f>SUM(H390)</f>
        <v>200000</v>
      </c>
      <c r="I389" s="50">
        <f>SUM(I390)</f>
        <v>81542</v>
      </c>
      <c r="J389" s="163">
        <f t="shared" si="7"/>
        <v>0.40771</v>
      </c>
    </row>
    <row r="390" spans="1:10" ht="15.75" customHeight="1">
      <c r="A390" s="69"/>
      <c r="B390" s="41"/>
      <c r="C390" s="41" t="s">
        <v>248</v>
      </c>
      <c r="D390" s="41" t="s">
        <v>249</v>
      </c>
      <c r="E390" s="41"/>
      <c r="F390" s="41"/>
      <c r="G390" s="37">
        <v>200000</v>
      </c>
      <c r="H390" s="37">
        <v>200000</v>
      </c>
      <c r="I390" s="37">
        <v>81542</v>
      </c>
      <c r="J390" s="163">
        <f t="shared" si="7"/>
        <v>0.40771</v>
      </c>
    </row>
    <row r="391" spans="1:10" ht="15.75" customHeight="1">
      <c r="A391" s="31" t="s">
        <v>31</v>
      </c>
      <c r="B391" s="66"/>
      <c r="C391" s="66" t="s">
        <v>32</v>
      </c>
      <c r="D391" s="66"/>
      <c r="E391" s="66"/>
      <c r="F391" s="41"/>
      <c r="G391" s="50">
        <f>SUM(G392)</f>
        <v>2500000</v>
      </c>
      <c r="H391" s="50">
        <f>SUM(H392)</f>
        <v>2500000</v>
      </c>
      <c r="I391" s="50">
        <f>SUM(I392)</f>
        <v>2500000</v>
      </c>
      <c r="J391" s="163">
        <f t="shared" si="7"/>
        <v>1</v>
      </c>
    </row>
    <row r="392" spans="1:10" ht="15.75" customHeight="1">
      <c r="A392" s="69"/>
      <c r="B392" s="41"/>
      <c r="C392" s="41" t="s">
        <v>257</v>
      </c>
      <c r="D392" s="41" t="s">
        <v>258</v>
      </c>
      <c r="E392" s="41"/>
      <c r="F392" s="41"/>
      <c r="G392" s="37">
        <v>2500000</v>
      </c>
      <c r="H392" s="37">
        <v>2500000</v>
      </c>
      <c r="I392" s="37">
        <v>2500000</v>
      </c>
      <c r="J392" s="163">
        <f t="shared" si="7"/>
        <v>1</v>
      </c>
    </row>
    <row r="393" spans="1:10" ht="15.75" customHeight="1">
      <c r="A393" s="69"/>
      <c r="B393" s="41"/>
      <c r="C393" s="41"/>
      <c r="D393" s="41"/>
      <c r="E393" s="41"/>
      <c r="F393" s="41"/>
      <c r="G393" s="37"/>
      <c r="H393" s="37"/>
      <c r="I393" s="37"/>
      <c r="J393" s="163"/>
    </row>
    <row r="394" spans="1:10" ht="15.75" customHeight="1">
      <c r="A394" s="9" t="s">
        <v>124</v>
      </c>
      <c r="B394" s="16"/>
      <c r="C394" s="16"/>
      <c r="D394" s="16"/>
      <c r="E394" s="16"/>
      <c r="F394" s="87">
        <v>1.25</v>
      </c>
      <c r="G394" s="35">
        <f>G395+G402+G406</f>
        <v>5374000</v>
      </c>
      <c r="H394" s="35">
        <f>H395+H402+H406+H433</f>
        <v>6314359</v>
      </c>
      <c r="I394" s="35">
        <f>I395+I402+I406+I433</f>
        <v>5768228</v>
      </c>
      <c r="J394" s="164">
        <f t="shared" si="7"/>
        <v>0.9135096689941132</v>
      </c>
    </row>
    <row r="395" spans="1:10" ht="15.75" customHeight="1">
      <c r="A395" s="31" t="s">
        <v>24</v>
      </c>
      <c r="B395" s="66"/>
      <c r="C395" s="66" t="s">
        <v>182</v>
      </c>
      <c r="D395" s="66"/>
      <c r="E395" s="66"/>
      <c r="F395" s="41"/>
      <c r="G395" s="50">
        <f>SUM(G396)</f>
        <v>3266000</v>
      </c>
      <c r="H395" s="50">
        <f>SUM(H396)</f>
        <v>3689657</v>
      </c>
      <c r="I395" s="50">
        <f>SUM(I396)</f>
        <v>3605500</v>
      </c>
      <c r="J395" s="163">
        <f t="shared" si="7"/>
        <v>0.977191104755808</v>
      </c>
    </row>
    <row r="396" spans="1:10" ht="15.75" customHeight="1">
      <c r="A396" s="69"/>
      <c r="B396" s="66" t="s">
        <v>183</v>
      </c>
      <c r="C396" s="66"/>
      <c r="D396" s="66" t="s">
        <v>184</v>
      </c>
      <c r="E396" s="66"/>
      <c r="F396" s="41"/>
      <c r="G396" s="50">
        <f>SUM(G397:G401)</f>
        <v>3266000</v>
      </c>
      <c r="H396" s="50">
        <f>SUM(H397:H401)</f>
        <v>3689657</v>
      </c>
      <c r="I396" s="50">
        <f>SUM(I397:I401)</f>
        <v>3605500</v>
      </c>
      <c r="J396" s="163">
        <f t="shared" si="7"/>
        <v>0.977191104755808</v>
      </c>
    </row>
    <row r="397" spans="1:10" ht="15.75" customHeight="1">
      <c r="A397" s="28"/>
      <c r="B397" s="41"/>
      <c r="C397" s="41" t="s">
        <v>185</v>
      </c>
      <c r="D397" s="41" t="s">
        <v>186</v>
      </c>
      <c r="E397" s="41"/>
      <c r="F397" s="41"/>
      <c r="G397" s="37">
        <v>2848000</v>
      </c>
      <c r="H397" s="37">
        <v>3126600</v>
      </c>
      <c r="I397" s="37">
        <v>3059397</v>
      </c>
      <c r="J397" s="163">
        <f t="shared" si="7"/>
        <v>0.9785060449050086</v>
      </c>
    </row>
    <row r="398" spans="1:10" ht="15.75" customHeight="1">
      <c r="A398" s="28"/>
      <c r="B398" s="41"/>
      <c r="C398" s="41" t="s">
        <v>497</v>
      </c>
      <c r="D398" s="41" t="s">
        <v>498</v>
      </c>
      <c r="E398" s="41"/>
      <c r="F398" s="41"/>
      <c r="G398" s="37"/>
      <c r="H398" s="37">
        <v>128575</v>
      </c>
      <c r="I398" s="37">
        <v>128575</v>
      </c>
      <c r="J398" s="163">
        <f t="shared" si="7"/>
        <v>1</v>
      </c>
    </row>
    <row r="399" spans="1:10" ht="15.75" customHeight="1">
      <c r="A399" s="69"/>
      <c r="B399" s="41"/>
      <c r="C399" s="41" t="s">
        <v>187</v>
      </c>
      <c r="D399" s="41" t="s">
        <v>188</v>
      </c>
      <c r="E399" s="41"/>
      <c r="F399" s="41"/>
      <c r="G399" s="37">
        <v>238000</v>
      </c>
      <c r="H399" s="37">
        <v>232800</v>
      </c>
      <c r="I399" s="37">
        <v>217688</v>
      </c>
      <c r="J399" s="163">
        <f aca="true" t="shared" si="11" ref="J399:J462">I399/H399</f>
        <v>0.935085910652921</v>
      </c>
    </row>
    <row r="400" spans="1:10" ht="15.75" customHeight="1">
      <c r="A400" s="69"/>
      <c r="B400" s="41"/>
      <c r="C400" s="41" t="s">
        <v>331</v>
      </c>
      <c r="D400" s="41" t="s">
        <v>332</v>
      </c>
      <c r="E400" s="41"/>
      <c r="F400" s="41"/>
      <c r="G400" s="37">
        <v>180000</v>
      </c>
      <c r="H400" s="37">
        <v>185200</v>
      </c>
      <c r="I400" s="37">
        <v>185140</v>
      </c>
      <c r="J400" s="163">
        <f t="shared" si="11"/>
        <v>0.9996760259179266</v>
      </c>
    </row>
    <row r="401" spans="1:10" ht="15.75" customHeight="1">
      <c r="A401" s="69"/>
      <c r="B401" s="41"/>
      <c r="C401" s="69" t="s">
        <v>289</v>
      </c>
      <c r="D401" s="41" t="s">
        <v>184</v>
      </c>
      <c r="E401" s="41"/>
      <c r="F401" s="41"/>
      <c r="G401" s="37">
        <v>0</v>
      </c>
      <c r="H401" s="37">
        <v>16482</v>
      </c>
      <c r="I401" s="37">
        <v>14700</v>
      </c>
      <c r="J401" s="163">
        <f t="shared" si="11"/>
        <v>0.8918820531488897</v>
      </c>
    </row>
    <row r="402" spans="1:10" ht="15.75" customHeight="1">
      <c r="A402" s="31" t="s">
        <v>26</v>
      </c>
      <c r="B402" s="66"/>
      <c r="C402" s="66" t="s">
        <v>197</v>
      </c>
      <c r="D402" s="73"/>
      <c r="E402" s="73"/>
      <c r="F402" s="41"/>
      <c r="G402" s="50">
        <f>SUM(G403:G405)</f>
        <v>911000</v>
      </c>
      <c r="H402" s="50">
        <f>SUM(H403:H405)</f>
        <v>1023202</v>
      </c>
      <c r="I402" s="50">
        <f>SUM(I403:I405)</f>
        <v>989984</v>
      </c>
      <c r="J402" s="163">
        <f t="shared" si="11"/>
        <v>0.967535247194591</v>
      </c>
    </row>
    <row r="403" spans="1:10" ht="15.75" customHeight="1">
      <c r="A403" s="69"/>
      <c r="B403" s="41"/>
      <c r="C403" s="41"/>
      <c r="D403" s="71" t="s">
        <v>198</v>
      </c>
      <c r="E403" s="41"/>
      <c r="F403" s="41"/>
      <c r="G403" s="37">
        <v>818000</v>
      </c>
      <c r="H403" s="37">
        <v>930202</v>
      </c>
      <c r="I403" s="37">
        <v>913219</v>
      </c>
      <c r="J403" s="163">
        <f t="shared" si="11"/>
        <v>0.9817426752468819</v>
      </c>
    </row>
    <row r="404" spans="1:10" ht="15.75" customHeight="1">
      <c r="A404" s="69"/>
      <c r="B404" s="41"/>
      <c r="C404" s="41"/>
      <c r="D404" s="71" t="s">
        <v>199</v>
      </c>
      <c r="E404" s="41"/>
      <c r="F404" s="41"/>
      <c r="G404" s="37">
        <v>50000</v>
      </c>
      <c r="H404" s="37">
        <v>50000</v>
      </c>
      <c r="I404" s="37">
        <v>37510</v>
      </c>
      <c r="J404" s="163">
        <f t="shared" si="11"/>
        <v>0.7502</v>
      </c>
    </row>
    <row r="405" spans="1:10" ht="15.75" customHeight="1">
      <c r="A405" s="69"/>
      <c r="B405" s="41"/>
      <c r="C405" s="41"/>
      <c r="D405" s="71" t="s">
        <v>200</v>
      </c>
      <c r="E405" s="41"/>
      <c r="F405" s="41"/>
      <c r="G405" s="37">
        <v>43000</v>
      </c>
      <c r="H405" s="37">
        <v>43000</v>
      </c>
      <c r="I405" s="37">
        <v>39255</v>
      </c>
      <c r="J405" s="163">
        <f t="shared" si="11"/>
        <v>0.9129069767441861</v>
      </c>
    </row>
    <row r="406" spans="1:10" ht="15.75" customHeight="1">
      <c r="A406" s="31" t="s">
        <v>27</v>
      </c>
      <c r="B406" s="66"/>
      <c r="C406" s="66" t="s">
        <v>28</v>
      </c>
      <c r="D406" s="66"/>
      <c r="E406" s="66"/>
      <c r="F406" s="41"/>
      <c r="G406" s="50">
        <f>G407+G416+G421+G428+G431</f>
        <v>1197000</v>
      </c>
      <c r="H406" s="50">
        <f>H407+H416+H421+H428+H431</f>
        <v>1297000</v>
      </c>
      <c r="I406" s="50">
        <f>I407+I416+I421+I428+I431</f>
        <v>924754</v>
      </c>
      <c r="J406" s="163">
        <f t="shared" si="11"/>
        <v>0.7129946029298381</v>
      </c>
    </row>
    <row r="407" spans="1:10" ht="15.75" customHeight="1">
      <c r="A407" s="75"/>
      <c r="B407" s="66" t="s">
        <v>201</v>
      </c>
      <c r="C407" s="76"/>
      <c r="D407" s="66" t="s">
        <v>202</v>
      </c>
      <c r="E407" s="77"/>
      <c r="F407" s="41"/>
      <c r="G407" s="50">
        <f>G408+G413</f>
        <v>230000</v>
      </c>
      <c r="H407" s="50">
        <f>H408+H413</f>
        <v>230000</v>
      </c>
      <c r="I407" s="50">
        <f>I408+I413</f>
        <v>113762</v>
      </c>
      <c r="J407" s="163">
        <f t="shared" si="11"/>
        <v>0.49461739130434784</v>
      </c>
    </row>
    <row r="408" spans="1:10" ht="15.75" customHeight="1">
      <c r="A408" s="69"/>
      <c r="B408" s="41"/>
      <c r="C408" s="41" t="s">
        <v>203</v>
      </c>
      <c r="D408" s="41" t="s">
        <v>204</v>
      </c>
      <c r="E408" s="75"/>
      <c r="F408" s="41"/>
      <c r="G408" s="37">
        <f>SUM(G409:G412)</f>
        <v>170000</v>
      </c>
      <c r="H408" s="37">
        <f>SUM(H409:H412)</f>
        <v>170000</v>
      </c>
      <c r="I408" s="37">
        <f>SUM(I409:I412)</f>
        <v>75328</v>
      </c>
      <c r="J408" s="163">
        <f t="shared" si="11"/>
        <v>0.4431058823529412</v>
      </c>
    </row>
    <row r="409" spans="1:10" ht="15.75" customHeight="1">
      <c r="A409" s="69"/>
      <c r="B409" s="41"/>
      <c r="C409" s="41"/>
      <c r="D409" s="41"/>
      <c r="E409" s="75" t="s">
        <v>318</v>
      </c>
      <c r="F409" s="41"/>
      <c r="G409" s="37">
        <v>30000</v>
      </c>
      <c r="H409" s="37">
        <v>30000</v>
      </c>
      <c r="I409" s="37">
        <v>24928</v>
      </c>
      <c r="J409" s="163">
        <f t="shared" si="11"/>
        <v>0.8309333333333333</v>
      </c>
    </row>
    <row r="410" spans="1:10" ht="15.75" customHeight="1">
      <c r="A410" s="69"/>
      <c r="B410" s="41"/>
      <c r="C410" s="41"/>
      <c r="D410" s="41"/>
      <c r="E410" s="75" t="s">
        <v>205</v>
      </c>
      <c r="F410" s="41"/>
      <c r="G410" s="37">
        <v>100000</v>
      </c>
      <c r="H410" s="37">
        <v>100000</v>
      </c>
      <c r="I410" s="37">
        <v>50400</v>
      </c>
      <c r="J410" s="163">
        <f t="shared" si="11"/>
        <v>0.504</v>
      </c>
    </row>
    <row r="411" spans="1:10" ht="15.75" customHeight="1">
      <c r="A411" s="69"/>
      <c r="B411" s="41"/>
      <c r="C411" s="41"/>
      <c r="D411" s="41"/>
      <c r="E411" s="75" t="s">
        <v>206</v>
      </c>
      <c r="F411" s="41"/>
      <c r="G411" s="37">
        <v>20000</v>
      </c>
      <c r="H411" s="37">
        <v>20000</v>
      </c>
      <c r="I411" s="37">
        <v>0</v>
      </c>
      <c r="J411" s="163">
        <f t="shared" si="11"/>
        <v>0</v>
      </c>
    </row>
    <row r="412" spans="1:10" ht="15.75" customHeight="1">
      <c r="A412" s="69"/>
      <c r="B412" s="41"/>
      <c r="C412" s="41"/>
      <c r="D412" s="41"/>
      <c r="E412" s="75" t="s">
        <v>333</v>
      </c>
      <c r="F412" s="41"/>
      <c r="G412" s="37">
        <v>20000</v>
      </c>
      <c r="H412" s="37">
        <v>20000</v>
      </c>
      <c r="I412" s="37">
        <v>0</v>
      </c>
      <c r="J412" s="163">
        <f t="shared" si="11"/>
        <v>0</v>
      </c>
    </row>
    <row r="413" spans="1:10" ht="15.75" customHeight="1">
      <c r="A413" s="69"/>
      <c r="B413" s="41"/>
      <c r="C413" s="41" t="s">
        <v>208</v>
      </c>
      <c r="D413" s="41" t="s">
        <v>209</v>
      </c>
      <c r="E413" s="41"/>
      <c r="F413" s="41"/>
      <c r="G413" s="37">
        <f>SUM(G414:G415)</f>
        <v>60000</v>
      </c>
      <c r="H413" s="37">
        <f>SUM(H414:H415)</f>
        <v>60000</v>
      </c>
      <c r="I413" s="37">
        <f>SUM(I414:I415)</f>
        <v>38434</v>
      </c>
      <c r="J413" s="163">
        <f t="shared" si="11"/>
        <v>0.6405666666666666</v>
      </c>
    </row>
    <row r="414" spans="1:10" ht="15.75" customHeight="1">
      <c r="A414" s="31"/>
      <c r="B414" s="66"/>
      <c r="C414" s="66"/>
      <c r="D414" s="66"/>
      <c r="E414" s="71" t="s">
        <v>210</v>
      </c>
      <c r="F414" s="41"/>
      <c r="G414" s="37">
        <v>30000</v>
      </c>
      <c r="H414" s="37">
        <v>27900</v>
      </c>
      <c r="I414" s="37">
        <v>6398</v>
      </c>
      <c r="J414" s="163">
        <f t="shared" si="11"/>
        <v>0.2293189964157706</v>
      </c>
    </row>
    <row r="415" spans="1:10" ht="15.75" customHeight="1">
      <c r="A415" s="31"/>
      <c r="B415" s="66"/>
      <c r="C415" s="66"/>
      <c r="D415" s="66"/>
      <c r="E415" s="71" t="s">
        <v>211</v>
      </c>
      <c r="F415" s="41"/>
      <c r="G415" s="37">
        <v>30000</v>
      </c>
      <c r="H415" s="37">
        <v>32100</v>
      </c>
      <c r="I415" s="37">
        <v>32036</v>
      </c>
      <c r="J415" s="163">
        <f t="shared" si="11"/>
        <v>0.998006230529595</v>
      </c>
    </row>
    <row r="416" spans="1:10" ht="15.75" customHeight="1">
      <c r="A416" s="75"/>
      <c r="B416" s="66" t="s">
        <v>212</v>
      </c>
      <c r="C416" s="76"/>
      <c r="D416" s="66" t="s">
        <v>213</v>
      </c>
      <c r="E416" s="76"/>
      <c r="F416" s="41"/>
      <c r="G416" s="50">
        <f>G417+G419</f>
        <v>180000</v>
      </c>
      <c r="H416" s="50">
        <f>H417+H419</f>
        <v>180000</v>
      </c>
      <c r="I416" s="50">
        <f>I417+I419</f>
        <v>130975</v>
      </c>
      <c r="J416" s="163">
        <f t="shared" si="11"/>
        <v>0.7276388888888888</v>
      </c>
    </row>
    <row r="417" spans="1:10" ht="15.75" customHeight="1">
      <c r="A417" s="69"/>
      <c r="B417" s="41"/>
      <c r="C417" s="41" t="s">
        <v>214</v>
      </c>
      <c r="D417" s="41" t="s">
        <v>215</v>
      </c>
      <c r="E417" s="41"/>
      <c r="F417" s="41"/>
      <c r="G417" s="37">
        <f>G418</f>
        <v>20000</v>
      </c>
      <c r="H417" s="37">
        <f>H418</f>
        <v>20000</v>
      </c>
      <c r="I417" s="37">
        <f>I418</f>
        <v>0</v>
      </c>
      <c r="J417" s="163">
        <f t="shared" si="11"/>
        <v>0</v>
      </c>
    </row>
    <row r="418" spans="1:10" ht="15.75" customHeight="1">
      <c r="A418" s="69"/>
      <c r="B418" s="41"/>
      <c r="C418" s="41"/>
      <c r="D418" s="41"/>
      <c r="E418" s="71" t="s">
        <v>217</v>
      </c>
      <c r="F418" s="41"/>
      <c r="G418" s="37">
        <v>20000</v>
      </c>
      <c r="H418" s="37">
        <v>20000</v>
      </c>
      <c r="I418" s="37">
        <v>0</v>
      </c>
      <c r="J418" s="163">
        <f t="shared" si="11"/>
        <v>0</v>
      </c>
    </row>
    <row r="419" spans="1:10" ht="15.75" customHeight="1">
      <c r="A419" s="69"/>
      <c r="B419" s="41"/>
      <c r="C419" s="41" t="s">
        <v>219</v>
      </c>
      <c r="D419" s="41" t="s">
        <v>220</v>
      </c>
      <c r="E419" s="41"/>
      <c r="F419" s="41"/>
      <c r="G419" s="37">
        <f>G420</f>
        <v>160000</v>
      </c>
      <c r="H419" s="37">
        <f>H420</f>
        <v>160000</v>
      </c>
      <c r="I419" s="37">
        <f>I420</f>
        <v>130975</v>
      </c>
      <c r="J419" s="163">
        <f t="shared" si="11"/>
        <v>0.81859375</v>
      </c>
    </row>
    <row r="420" spans="1:10" ht="15.75" customHeight="1">
      <c r="A420" s="69"/>
      <c r="B420" s="41"/>
      <c r="C420" s="41"/>
      <c r="D420" s="41"/>
      <c r="E420" s="71" t="s">
        <v>221</v>
      </c>
      <c r="F420" s="41"/>
      <c r="G420" s="37">
        <v>160000</v>
      </c>
      <c r="H420" s="37">
        <v>160000</v>
      </c>
      <c r="I420" s="37">
        <v>130975</v>
      </c>
      <c r="J420" s="163">
        <f t="shared" si="11"/>
        <v>0.81859375</v>
      </c>
    </row>
    <row r="421" spans="1:10" ht="15.75" customHeight="1">
      <c r="A421" s="75"/>
      <c r="B421" s="66" t="s">
        <v>222</v>
      </c>
      <c r="C421" s="76"/>
      <c r="D421" s="66" t="s">
        <v>223</v>
      </c>
      <c r="E421" s="76"/>
      <c r="F421" s="41"/>
      <c r="G421" s="50">
        <f>G422+G424+G425</f>
        <v>560000</v>
      </c>
      <c r="H421" s="50">
        <f>H422+H424+H425</f>
        <v>660000</v>
      </c>
      <c r="I421" s="50">
        <f>I422+I424+I425</f>
        <v>548831</v>
      </c>
      <c r="J421" s="163">
        <f t="shared" si="11"/>
        <v>0.8315621212121213</v>
      </c>
    </row>
    <row r="422" spans="1:10" ht="15.75" customHeight="1">
      <c r="A422" s="69"/>
      <c r="B422" s="41"/>
      <c r="C422" s="41" t="s">
        <v>224</v>
      </c>
      <c r="D422" s="41" t="s">
        <v>225</v>
      </c>
      <c r="E422" s="41"/>
      <c r="F422" s="41"/>
      <c r="G422" s="37">
        <f>SUM(G423:G423)</f>
        <v>300000</v>
      </c>
      <c r="H422" s="37">
        <f>SUM(H423:H423)</f>
        <v>300000</v>
      </c>
      <c r="I422" s="37">
        <f>SUM(I423:I423)</f>
        <v>257330</v>
      </c>
      <c r="J422" s="163">
        <f t="shared" si="11"/>
        <v>0.8577666666666667</v>
      </c>
    </row>
    <row r="423" spans="1:10" ht="15.75" customHeight="1">
      <c r="A423" s="69"/>
      <c r="B423" s="41"/>
      <c r="C423" s="41"/>
      <c r="D423" s="41"/>
      <c r="E423" s="71" t="s">
        <v>227</v>
      </c>
      <c r="F423" s="41"/>
      <c r="G423" s="37">
        <v>300000</v>
      </c>
      <c r="H423" s="37">
        <v>300000</v>
      </c>
      <c r="I423" s="37">
        <v>257330</v>
      </c>
      <c r="J423" s="163">
        <f t="shared" si="11"/>
        <v>0.8577666666666667</v>
      </c>
    </row>
    <row r="424" spans="1:10" ht="15.75" customHeight="1">
      <c r="A424" s="69"/>
      <c r="B424" s="41"/>
      <c r="C424" s="41" t="s">
        <v>231</v>
      </c>
      <c r="D424" s="41" t="s">
        <v>232</v>
      </c>
      <c r="E424" s="41"/>
      <c r="F424" s="41"/>
      <c r="G424" s="37">
        <v>100000</v>
      </c>
      <c r="H424" s="37">
        <v>100000</v>
      </c>
      <c r="I424" s="37">
        <v>58000</v>
      </c>
      <c r="J424" s="163">
        <f t="shared" si="11"/>
        <v>0.58</v>
      </c>
    </row>
    <row r="425" spans="1:10" ht="15.75" customHeight="1">
      <c r="A425" s="69"/>
      <c r="B425" s="41"/>
      <c r="C425" s="41" t="s">
        <v>233</v>
      </c>
      <c r="D425" s="41" t="s">
        <v>234</v>
      </c>
      <c r="E425" s="41"/>
      <c r="F425" s="41"/>
      <c r="G425" s="37">
        <f>SUM(G426:G427)</f>
        <v>160000</v>
      </c>
      <c r="H425" s="37">
        <f>SUM(H426:H427)</f>
        <v>260000</v>
      </c>
      <c r="I425" s="37">
        <f>SUM(I426:I427)</f>
        <v>233501</v>
      </c>
      <c r="J425" s="163">
        <f t="shared" si="11"/>
        <v>0.8980807692307692</v>
      </c>
    </row>
    <row r="426" spans="1:10" ht="15.75" customHeight="1">
      <c r="A426" s="69"/>
      <c r="B426" s="41"/>
      <c r="C426" s="41"/>
      <c r="D426" s="41"/>
      <c r="E426" s="71" t="s">
        <v>276</v>
      </c>
      <c r="F426" s="41"/>
      <c r="G426" s="37">
        <v>20000</v>
      </c>
      <c r="H426" s="37">
        <v>20000</v>
      </c>
      <c r="I426" s="37">
        <v>4820</v>
      </c>
      <c r="J426" s="163">
        <f t="shared" si="11"/>
        <v>0.241</v>
      </c>
    </row>
    <row r="427" spans="1:10" ht="15.75" customHeight="1">
      <c r="A427" s="69"/>
      <c r="B427" s="41"/>
      <c r="C427" s="41"/>
      <c r="D427" s="41"/>
      <c r="E427" s="71" t="s">
        <v>236</v>
      </c>
      <c r="F427" s="41"/>
      <c r="G427" s="37">
        <v>140000</v>
      </c>
      <c r="H427" s="37">
        <v>240000</v>
      </c>
      <c r="I427" s="37">
        <v>228681</v>
      </c>
      <c r="J427" s="163">
        <f t="shared" si="11"/>
        <v>0.9528375</v>
      </c>
    </row>
    <row r="428" spans="1:10" ht="15.75" customHeight="1">
      <c r="A428" s="75"/>
      <c r="B428" s="66" t="s">
        <v>238</v>
      </c>
      <c r="C428" s="76"/>
      <c r="D428" s="66" t="s">
        <v>239</v>
      </c>
      <c r="E428" s="76"/>
      <c r="F428" s="41"/>
      <c r="G428" s="50">
        <f aca="true" t="shared" si="12" ref="G428:I429">G429</f>
        <v>10000</v>
      </c>
      <c r="H428" s="50">
        <f t="shared" si="12"/>
        <v>10000</v>
      </c>
      <c r="I428" s="50">
        <f t="shared" si="12"/>
        <v>3300</v>
      </c>
      <c r="J428" s="163">
        <f t="shared" si="11"/>
        <v>0.33</v>
      </c>
    </row>
    <row r="429" spans="1:10" ht="15.75" customHeight="1">
      <c r="A429" s="69"/>
      <c r="B429" s="41"/>
      <c r="C429" s="41" t="s">
        <v>240</v>
      </c>
      <c r="D429" s="41" t="s">
        <v>241</v>
      </c>
      <c r="E429" s="41"/>
      <c r="F429" s="41"/>
      <c r="G429" s="37">
        <f t="shared" si="12"/>
        <v>10000</v>
      </c>
      <c r="H429" s="37">
        <f t="shared" si="12"/>
        <v>10000</v>
      </c>
      <c r="I429" s="37">
        <f t="shared" si="12"/>
        <v>3300</v>
      </c>
      <c r="J429" s="163">
        <f t="shared" si="11"/>
        <v>0.33</v>
      </c>
    </row>
    <row r="430" spans="1:10" ht="15.75" customHeight="1">
      <c r="A430" s="69"/>
      <c r="B430" s="41"/>
      <c r="C430" s="41"/>
      <c r="D430" s="41"/>
      <c r="E430" s="71" t="s">
        <v>242</v>
      </c>
      <c r="F430" s="41"/>
      <c r="G430" s="37">
        <v>10000</v>
      </c>
      <c r="H430" s="37">
        <v>10000</v>
      </c>
      <c r="I430" s="37">
        <v>3300</v>
      </c>
      <c r="J430" s="163">
        <f t="shared" si="11"/>
        <v>0.33</v>
      </c>
    </row>
    <row r="431" spans="1:10" ht="15.75" customHeight="1">
      <c r="A431" s="75"/>
      <c r="B431" s="66" t="s">
        <v>246</v>
      </c>
      <c r="C431" s="76"/>
      <c r="D431" s="66" t="s">
        <v>247</v>
      </c>
      <c r="E431" s="76"/>
      <c r="F431" s="41"/>
      <c r="G431" s="50">
        <f>G432</f>
        <v>217000</v>
      </c>
      <c r="H431" s="50">
        <f>H432</f>
        <v>217000</v>
      </c>
      <c r="I431" s="50">
        <f>I432</f>
        <v>127886</v>
      </c>
      <c r="J431" s="163">
        <f t="shared" si="11"/>
        <v>0.5893364055299539</v>
      </c>
    </row>
    <row r="432" spans="1:10" ht="15.75" customHeight="1">
      <c r="A432" s="69"/>
      <c r="B432" s="41"/>
      <c r="C432" s="41" t="s">
        <v>248</v>
      </c>
      <c r="D432" s="41" t="s">
        <v>249</v>
      </c>
      <c r="E432" s="41"/>
      <c r="F432" s="41"/>
      <c r="G432" s="37">
        <v>217000</v>
      </c>
      <c r="H432" s="37">
        <v>217000</v>
      </c>
      <c r="I432" s="37">
        <v>127886</v>
      </c>
      <c r="J432" s="163">
        <f t="shared" si="11"/>
        <v>0.5893364055299539</v>
      </c>
    </row>
    <row r="433" spans="1:10" ht="15.75" customHeight="1">
      <c r="A433" s="31" t="s">
        <v>34</v>
      </c>
      <c r="B433" s="66"/>
      <c r="C433" s="66" t="s">
        <v>35</v>
      </c>
      <c r="D433" s="66"/>
      <c r="E433" s="41"/>
      <c r="F433" s="41"/>
      <c r="G433" s="37"/>
      <c r="H433" s="50">
        <f>H434+H435+H436</f>
        <v>304500</v>
      </c>
      <c r="I433" s="50">
        <f>I434+I435+I436</f>
        <v>247990</v>
      </c>
      <c r="J433" s="163">
        <f t="shared" si="11"/>
        <v>0.8144170771756979</v>
      </c>
    </row>
    <row r="434" spans="1:10" ht="15.75" customHeight="1">
      <c r="A434" s="69"/>
      <c r="B434" s="41" t="s">
        <v>508</v>
      </c>
      <c r="C434" s="41"/>
      <c r="D434" s="41" t="s">
        <v>510</v>
      </c>
      <c r="E434" s="41"/>
      <c r="F434" s="41"/>
      <c r="G434" s="37"/>
      <c r="H434" s="37">
        <v>90000</v>
      </c>
      <c r="I434" s="37">
        <v>89756</v>
      </c>
      <c r="J434" s="163">
        <f t="shared" si="11"/>
        <v>0.9972888888888889</v>
      </c>
    </row>
    <row r="435" spans="1:10" ht="15.75" customHeight="1">
      <c r="A435" s="69"/>
      <c r="B435" s="41" t="s">
        <v>326</v>
      </c>
      <c r="C435" s="41"/>
      <c r="D435" s="41" t="s">
        <v>511</v>
      </c>
      <c r="E435" s="41"/>
      <c r="F435" s="41"/>
      <c r="G435" s="37"/>
      <c r="H435" s="37">
        <v>150000</v>
      </c>
      <c r="I435" s="37">
        <v>105512</v>
      </c>
      <c r="J435" s="163">
        <f t="shared" si="11"/>
        <v>0.7034133333333333</v>
      </c>
    </row>
    <row r="436" spans="1:10" ht="15.75" customHeight="1">
      <c r="A436" s="69"/>
      <c r="B436" s="41" t="s">
        <v>284</v>
      </c>
      <c r="C436" s="41"/>
      <c r="D436" s="41" t="s">
        <v>512</v>
      </c>
      <c r="E436" s="41"/>
      <c r="F436" s="41"/>
      <c r="G436" s="37"/>
      <c r="H436" s="37">
        <v>64500</v>
      </c>
      <c r="I436" s="37">
        <v>52722</v>
      </c>
      <c r="J436" s="163">
        <f t="shared" si="11"/>
        <v>0.8173953488372093</v>
      </c>
    </row>
    <row r="437" spans="1:10" ht="15.75" customHeight="1">
      <c r="A437" s="69"/>
      <c r="B437" s="41"/>
      <c r="C437" s="41"/>
      <c r="D437" s="41"/>
      <c r="E437" s="41"/>
      <c r="F437" s="41"/>
      <c r="G437" s="37"/>
      <c r="H437" s="37"/>
      <c r="I437" s="37"/>
      <c r="J437" s="163"/>
    </row>
    <row r="438" spans="1:10" ht="15.75" customHeight="1">
      <c r="A438" s="9" t="s">
        <v>513</v>
      </c>
      <c r="B438" s="16"/>
      <c r="C438" s="16"/>
      <c r="D438" s="16"/>
      <c r="E438" s="16"/>
      <c r="F438" s="16"/>
      <c r="G438" s="35">
        <f>SUM(G439)</f>
        <v>550000</v>
      </c>
      <c r="H438" s="35">
        <f>SUM(H439)</f>
        <v>550000</v>
      </c>
      <c r="I438" s="35">
        <f>SUM(I439)</f>
        <v>414052</v>
      </c>
      <c r="J438" s="164">
        <f t="shared" si="11"/>
        <v>0.7528218181818181</v>
      </c>
    </row>
    <row r="439" spans="1:10" ht="15.75" customHeight="1">
      <c r="A439" s="31" t="s">
        <v>27</v>
      </c>
      <c r="B439" s="66"/>
      <c r="C439" s="66" t="s">
        <v>28</v>
      </c>
      <c r="D439" s="66"/>
      <c r="E439" s="66"/>
      <c r="F439" s="66"/>
      <c r="G439" s="50">
        <f>G440+G443+G450</f>
        <v>550000</v>
      </c>
      <c r="H439" s="50">
        <f>H440+H443+H450</f>
        <v>550000</v>
      </c>
      <c r="I439" s="50">
        <f>I440+I443+I450</f>
        <v>414052</v>
      </c>
      <c r="J439" s="163">
        <f t="shared" si="11"/>
        <v>0.7528218181818181</v>
      </c>
    </row>
    <row r="440" spans="1:10" ht="15.75" customHeight="1">
      <c r="A440" s="75"/>
      <c r="B440" s="66" t="s">
        <v>201</v>
      </c>
      <c r="C440" s="76"/>
      <c r="D440" s="66" t="s">
        <v>202</v>
      </c>
      <c r="E440" s="77"/>
      <c r="F440" s="66"/>
      <c r="G440" s="37">
        <f aca="true" t="shared" si="13" ref="G440:I441">G441</f>
        <v>20000</v>
      </c>
      <c r="H440" s="37">
        <f t="shared" si="13"/>
        <v>1654</v>
      </c>
      <c r="I440" s="37">
        <f t="shared" si="13"/>
        <v>1654</v>
      </c>
      <c r="J440" s="163">
        <f t="shared" si="11"/>
        <v>1</v>
      </c>
    </row>
    <row r="441" spans="1:10" ht="15.75" customHeight="1">
      <c r="A441" s="69"/>
      <c r="B441" s="41"/>
      <c r="C441" s="41" t="s">
        <v>208</v>
      </c>
      <c r="D441" s="41" t="s">
        <v>209</v>
      </c>
      <c r="E441" s="41"/>
      <c r="F441" s="41"/>
      <c r="G441" s="37">
        <f t="shared" si="13"/>
        <v>20000</v>
      </c>
      <c r="H441" s="37">
        <f t="shared" si="13"/>
        <v>1654</v>
      </c>
      <c r="I441" s="37">
        <f t="shared" si="13"/>
        <v>1654</v>
      </c>
      <c r="J441" s="163">
        <f t="shared" si="11"/>
        <v>1</v>
      </c>
    </row>
    <row r="442" spans="1:10" ht="15.75" customHeight="1">
      <c r="A442" s="31"/>
      <c r="B442" s="66"/>
      <c r="C442" s="66"/>
      <c r="D442" s="66"/>
      <c r="E442" s="71" t="s">
        <v>211</v>
      </c>
      <c r="F442" s="41"/>
      <c r="G442" s="37">
        <v>20000</v>
      </c>
      <c r="H442" s="37">
        <v>1654</v>
      </c>
      <c r="I442" s="37">
        <v>1654</v>
      </c>
      <c r="J442" s="163">
        <f t="shared" si="11"/>
        <v>1</v>
      </c>
    </row>
    <row r="443" spans="1:10" ht="15.75" customHeight="1">
      <c r="A443" s="75"/>
      <c r="B443" s="66" t="s">
        <v>222</v>
      </c>
      <c r="C443" s="76"/>
      <c r="D443" s="66" t="s">
        <v>223</v>
      </c>
      <c r="E443" s="76"/>
      <c r="F443" s="41"/>
      <c r="G443" s="50">
        <f>G444+G447+G448</f>
        <v>440000</v>
      </c>
      <c r="H443" s="50">
        <f>H444+H447+H448</f>
        <v>458346</v>
      </c>
      <c r="I443" s="50">
        <f>I444+I447+I448</f>
        <v>383734</v>
      </c>
      <c r="J443" s="163">
        <f t="shared" si="11"/>
        <v>0.8372146806124631</v>
      </c>
    </row>
    <row r="444" spans="1:10" ht="15.75" customHeight="1">
      <c r="A444" s="69"/>
      <c r="B444" s="41"/>
      <c r="C444" s="41" t="s">
        <v>224</v>
      </c>
      <c r="D444" s="41" t="s">
        <v>225</v>
      </c>
      <c r="E444" s="41"/>
      <c r="F444" s="41"/>
      <c r="G444" s="37">
        <f>SUM(G445:G446)</f>
        <v>400000</v>
      </c>
      <c r="H444" s="37">
        <f>SUM(H445:H446)</f>
        <v>178346</v>
      </c>
      <c r="I444" s="37">
        <f>SUM(I445:I446)</f>
        <v>110057</v>
      </c>
      <c r="J444" s="163">
        <f t="shared" si="11"/>
        <v>0.6170982247989862</v>
      </c>
    </row>
    <row r="445" spans="1:10" ht="15.75" customHeight="1">
      <c r="A445" s="69"/>
      <c r="B445" s="41"/>
      <c r="C445" s="41"/>
      <c r="D445" s="41"/>
      <c r="E445" s="71" t="s">
        <v>226</v>
      </c>
      <c r="F445" s="41"/>
      <c r="G445" s="37">
        <v>150000</v>
      </c>
      <c r="H445" s="37">
        <v>88346</v>
      </c>
      <c r="I445" s="37">
        <v>62209</v>
      </c>
      <c r="J445" s="163">
        <f t="shared" si="11"/>
        <v>0.7041518574694949</v>
      </c>
    </row>
    <row r="446" spans="1:10" ht="15.75" customHeight="1">
      <c r="A446" s="69"/>
      <c r="B446" s="41"/>
      <c r="C446" s="41"/>
      <c r="D446" s="41"/>
      <c r="E446" s="71" t="s">
        <v>228</v>
      </c>
      <c r="F446" s="41"/>
      <c r="G446" s="37">
        <v>250000</v>
      </c>
      <c r="H446" s="37">
        <v>90000</v>
      </c>
      <c r="I446" s="37">
        <v>47848</v>
      </c>
      <c r="J446" s="163">
        <f t="shared" si="11"/>
        <v>0.5316444444444445</v>
      </c>
    </row>
    <row r="447" spans="1:10" ht="15.75" customHeight="1">
      <c r="A447" s="69"/>
      <c r="B447" s="41"/>
      <c r="C447" s="41" t="s">
        <v>231</v>
      </c>
      <c r="D447" s="41" t="s">
        <v>232</v>
      </c>
      <c r="E447" s="41"/>
      <c r="F447" s="41"/>
      <c r="G447" s="37">
        <v>20000</v>
      </c>
      <c r="H447" s="37">
        <v>250000</v>
      </c>
      <c r="I447" s="37">
        <v>249257</v>
      </c>
      <c r="J447" s="163">
        <f t="shared" si="11"/>
        <v>0.997028</v>
      </c>
    </row>
    <row r="448" spans="1:10" ht="15.75" customHeight="1">
      <c r="A448" s="69"/>
      <c r="B448" s="41"/>
      <c r="C448" s="41" t="s">
        <v>233</v>
      </c>
      <c r="D448" s="41" t="s">
        <v>234</v>
      </c>
      <c r="E448" s="41"/>
      <c r="F448" s="41"/>
      <c r="G448" s="37">
        <f>G449</f>
        <v>20000</v>
      </c>
      <c r="H448" s="37">
        <f>H449</f>
        <v>30000</v>
      </c>
      <c r="I448" s="37">
        <f>I449</f>
        <v>24420</v>
      </c>
      <c r="J448" s="163">
        <f t="shared" si="11"/>
        <v>0.814</v>
      </c>
    </row>
    <row r="449" spans="1:10" ht="15.75" customHeight="1">
      <c r="A449" s="69"/>
      <c r="B449" s="41"/>
      <c r="C449" s="41"/>
      <c r="D449" s="41"/>
      <c r="E449" s="71" t="s">
        <v>236</v>
      </c>
      <c r="F449" s="41"/>
      <c r="G449" s="37">
        <v>20000</v>
      </c>
      <c r="H449" s="37">
        <v>30000</v>
      </c>
      <c r="I449" s="37">
        <v>24420</v>
      </c>
      <c r="J449" s="163">
        <f t="shared" si="11"/>
        <v>0.814</v>
      </c>
    </row>
    <row r="450" spans="1:10" ht="15.75" customHeight="1">
      <c r="A450" s="75"/>
      <c r="B450" s="66" t="s">
        <v>246</v>
      </c>
      <c r="C450" s="76"/>
      <c r="D450" s="66" t="s">
        <v>247</v>
      </c>
      <c r="E450" s="76"/>
      <c r="F450" s="41"/>
      <c r="G450" s="50">
        <f>G451</f>
        <v>90000</v>
      </c>
      <c r="H450" s="50">
        <f>H451</f>
        <v>90000</v>
      </c>
      <c r="I450" s="50">
        <f>I451</f>
        <v>28664</v>
      </c>
      <c r="J450" s="163">
        <f t="shared" si="11"/>
        <v>0.3184888888888889</v>
      </c>
    </row>
    <row r="451" spans="1:10" ht="15.75" customHeight="1">
      <c r="A451" s="69"/>
      <c r="B451" s="41"/>
      <c r="C451" s="41" t="s">
        <v>248</v>
      </c>
      <c r="D451" s="41" t="s">
        <v>249</v>
      </c>
      <c r="E451" s="41"/>
      <c r="F451" s="41"/>
      <c r="G451" s="37">
        <v>90000</v>
      </c>
      <c r="H451" s="37">
        <v>90000</v>
      </c>
      <c r="I451" s="37">
        <v>28664</v>
      </c>
      <c r="J451" s="163">
        <f t="shared" si="11"/>
        <v>0.3184888888888889</v>
      </c>
    </row>
    <row r="452" spans="1:10" ht="15.75" customHeight="1">
      <c r="A452" s="69"/>
      <c r="B452" s="41"/>
      <c r="C452" s="41"/>
      <c r="D452" s="41"/>
      <c r="E452" s="41"/>
      <c r="F452" s="41"/>
      <c r="G452" s="37"/>
      <c r="H452" s="37"/>
      <c r="I452" s="37"/>
      <c r="J452" s="163"/>
    </row>
    <row r="453" spans="1:10" ht="15.75" customHeight="1">
      <c r="A453" s="9" t="s">
        <v>334</v>
      </c>
      <c r="B453" s="16"/>
      <c r="C453" s="16"/>
      <c r="D453" s="16"/>
      <c r="E453" s="16"/>
      <c r="F453" s="16"/>
      <c r="G453" s="35">
        <f aca="true" t="shared" si="14" ref="G453:I454">SUM(G454)</f>
        <v>1700000</v>
      </c>
      <c r="H453" s="35">
        <f t="shared" si="14"/>
        <v>1700000</v>
      </c>
      <c r="I453" s="35">
        <f t="shared" si="14"/>
        <v>600000</v>
      </c>
      <c r="J453" s="164">
        <f t="shared" si="11"/>
        <v>0.35294117647058826</v>
      </c>
    </row>
    <row r="454" spans="1:10" ht="15.75" customHeight="1">
      <c r="A454" s="31" t="s">
        <v>31</v>
      </c>
      <c r="B454" s="66"/>
      <c r="C454" s="66" t="s">
        <v>32</v>
      </c>
      <c r="D454" s="66"/>
      <c r="E454" s="66"/>
      <c r="F454" s="41"/>
      <c r="G454" s="37">
        <f t="shared" si="14"/>
        <v>1700000</v>
      </c>
      <c r="H454" s="37">
        <f t="shared" si="14"/>
        <v>1700000</v>
      </c>
      <c r="I454" s="37">
        <f t="shared" si="14"/>
        <v>600000</v>
      </c>
      <c r="J454" s="163">
        <f t="shared" si="11"/>
        <v>0.35294117647058826</v>
      </c>
    </row>
    <row r="455" spans="1:10" ht="15.75" customHeight="1">
      <c r="A455" s="69"/>
      <c r="B455" s="41"/>
      <c r="C455" s="41" t="s">
        <v>257</v>
      </c>
      <c r="D455" s="41" t="s">
        <v>258</v>
      </c>
      <c r="E455" s="41"/>
      <c r="F455" s="41"/>
      <c r="G455" s="40">
        <v>1700000</v>
      </c>
      <c r="H455" s="40">
        <v>1700000</v>
      </c>
      <c r="I455" s="40">
        <v>600000</v>
      </c>
      <c r="J455" s="163">
        <f t="shared" si="11"/>
        <v>0.35294117647058826</v>
      </c>
    </row>
    <row r="456" spans="1:10" ht="15.75" customHeight="1">
      <c r="A456" s="69"/>
      <c r="B456" s="41"/>
      <c r="C456" s="41"/>
      <c r="D456" s="41"/>
      <c r="E456" s="41"/>
      <c r="F456" s="41"/>
      <c r="G456" s="37"/>
      <c r="H456" s="37"/>
      <c r="I456" s="37"/>
      <c r="J456" s="163"/>
    </row>
    <row r="457" spans="1:10" ht="15.75" customHeight="1">
      <c r="A457" s="9" t="s">
        <v>127</v>
      </c>
      <c r="B457" s="16"/>
      <c r="C457" s="16"/>
      <c r="D457" s="16"/>
      <c r="E457" s="16"/>
      <c r="F457" s="87">
        <v>4</v>
      </c>
      <c r="G457" s="35">
        <f>G458+G465+G470+G497</f>
        <v>34018000</v>
      </c>
      <c r="H457" s="35">
        <f>H458+H465+H470+H497</f>
        <v>23848925</v>
      </c>
      <c r="I457" s="35">
        <f>I458+I465+I470+I497</f>
        <v>21544014</v>
      </c>
      <c r="J457" s="164">
        <f t="shared" si="11"/>
        <v>0.9033536731739481</v>
      </c>
    </row>
    <row r="458" spans="1:10" ht="15.75" customHeight="1">
      <c r="A458" s="31" t="s">
        <v>24</v>
      </c>
      <c r="B458" s="66"/>
      <c r="C458" s="66" t="s">
        <v>182</v>
      </c>
      <c r="D458" s="66"/>
      <c r="E458" s="66"/>
      <c r="F458" s="41"/>
      <c r="G458" s="50">
        <f>SUM(G459)</f>
        <v>6358000</v>
      </c>
      <c r="H458" s="50">
        <f>SUM(H459)</f>
        <v>4621425</v>
      </c>
      <c r="I458" s="50">
        <f>SUM(I459)</f>
        <v>4154157</v>
      </c>
      <c r="J458" s="163">
        <f t="shared" si="11"/>
        <v>0.8988909264999432</v>
      </c>
    </row>
    <row r="459" spans="1:10" ht="15.75" customHeight="1">
      <c r="A459" s="69"/>
      <c r="B459" s="66" t="s">
        <v>183</v>
      </c>
      <c r="C459" s="66"/>
      <c r="D459" s="66" t="s">
        <v>184</v>
      </c>
      <c r="E459" s="66"/>
      <c r="F459" s="41"/>
      <c r="G459" s="50">
        <f>SUM(G460:G464)</f>
        <v>6358000</v>
      </c>
      <c r="H459" s="50">
        <f>SUM(H460:H464)</f>
        <v>4621425</v>
      </c>
      <c r="I459" s="50">
        <f>SUM(I460:I464)</f>
        <v>4154157</v>
      </c>
      <c r="J459" s="163">
        <f t="shared" si="11"/>
        <v>0.8988909264999432</v>
      </c>
    </row>
    <row r="460" spans="1:10" ht="15.75" customHeight="1">
      <c r="A460" s="28"/>
      <c r="B460" s="41"/>
      <c r="C460" s="41" t="s">
        <v>185</v>
      </c>
      <c r="D460" s="41" t="s">
        <v>186</v>
      </c>
      <c r="E460" s="41"/>
      <c r="F460" s="41"/>
      <c r="G460" s="37">
        <v>6168000</v>
      </c>
      <c r="H460" s="37">
        <v>3543938</v>
      </c>
      <c r="I460" s="37">
        <v>3085122</v>
      </c>
      <c r="J460" s="163">
        <f t="shared" si="11"/>
        <v>0.8705349811424467</v>
      </c>
    </row>
    <row r="461" spans="1:10" ht="15.75" customHeight="1">
      <c r="A461" s="28"/>
      <c r="B461" s="41"/>
      <c r="C461" s="41" t="s">
        <v>497</v>
      </c>
      <c r="D461" s="41" t="s">
        <v>498</v>
      </c>
      <c r="E461" s="41"/>
      <c r="F461" s="41"/>
      <c r="G461" s="37"/>
      <c r="H461" s="37">
        <v>64500</v>
      </c>
      <c r="I461" s="37">
        <v>64500</v>
      </c>
      <c r="J461" s="163">
        <f t="shared" si="11"/>
        <v>1</v>
      </c>
    </row>
    <row r="462" spans="1:10" ht="15.75" customHeight="1">
      <c r="A462" s="28"/>
      <c r="B462" s="41"/>
      <c r="C462" s="41" t="s">
        <v>314</v>
      </c>
      <c r="D462" s="41" t="s">
        <v>315</v>
      </c>
      <c r="E462" s="41"/>
      <c r="F462" s="41"/>
      <c r="G462" s="37">
        <v>0</v>
      </c>
      <c r="H462" s="37">
        <v>577000</v>
      </c>
      <c r="I462" s="37">
        <v>576233</v>
      </c>
      <c r="J462" s="163">
        <f t="shared" si="11"/>
        <v>0.9986707105719237</v>
      </c>
    </row>
    <row r="463" spans="1:10" ht="15.75" customHeight="1">
      <c r="A463" s="69"/>
      <c r="B463" s="41"/>
      <c r="C463" s="41" t="s">
        <v>187</v>
      </c>
      <c r="D463" s="41" t="s">
        <v>188</v>
      </c>
      <c r="E463" s="41"/>
      <c r="F463" s="41"/>
      <c r="G463" s="37">
        <v>190000</v>
      </c>
      <c r="H463" s="37">
        <v>190000</v>
      </c>
      <c r="I463" s="37">
        <v>182688</v>
      </c>
      <c r="J463" s="163">
        <f aca="true" t="shared" si="15" ref="J463:J526">I463/H463</f>
        <v>0.9615157894736842</v>
      </c>
    </row>
    <row r="464" spans="1:10" ht="15.75" customHeight="1">
      <c r="A464" s="69"/>
      <c r="B464" s="41"/>
      <c r="C464" s="69" t="s">
        <v>289</v>
      </c>
      <c r="D464" s="41" t="s">
        <v>184</v>
      </c>
      <c r="E464" s="41"/>
      <c r="F464" s="41"/>
      <c r="G464" s="37">
        <v>0</v>
      </c>
      <c r="H464" s="37">
        <v>245987</v>
      </c>
      <c r="I464" s="37">
        <v>245614</v>
      </c>
      <c r="J464" s="163">
        <f t="shared" si="15"/>
        <v>0.9984836597055942</v>
      </c>
    </row>
    <row r="465" spans="1:10" ht="15.75" customHeight="1">
      <c r="A465" s="31" t="s">
        <v>26</v>
      </c>
      <c r="B465" s="66"/>
      <c r="C465" s="66" t="s">
        <v>197</v>
      </c>
      <c r="D465" s="73"/>
      <c r="E465" s="73"/>
      <c r="F465" s="41"/>
      <c r="G465" s="50">
        <f>SUM(G466:G469)</f>
        <v>1740000</v>
      </c>
      <c r="H465" s="50">
        <f>SUM(H466:H469)</f>
        <v>1380000</v>
      </c>
      <c r="I465" s="50">
        <f>SUM(I466:I469)</f>
        <v>1035572</v>
      </c>
      <c r="J465" s="163">
        <f t="shared" si="15"/>
        <v>0.7504144927536232</v>
      </c>
    </row>
    <row r="466" spans="1:10" ht="15.75" customHeight="1">
      <c r="A466" s="69"/>
      <c r="B466" s="41"/>
      <c r="C466" s="41"/>
      <c r="D466" s="71" t="s">
        <v>198</v>
      </c>
      <c r="E466" s="41"/>
      <c r="F466" s="41"/>
      <c r="G466" s="37">
        <v>1665000</v>
      </c>
      <c r="H466" s="37">
        <v>1281160</v>
      </c>
      <c r="I466" s="37">
        <v>945545</v>
      </c>
      <c r="J466" s="163">
        <f t="shared" si="15"/>
        <v>0.7380381841456181</v>
      </c>
    </row>
    <row r="467" spans="1:10" ht="15.75" customHeight="1">
      <c r="A467" s="69"/>
      <c r="B467" s="41"/>
      <c r="C467" s="41"/>
      <c r="D467" s="71" t="s">
        <v>335</v>
      </c>
      <c r="E467" s="41"/>
      <c r="F467" s="41"/>
      <c r="G467" s="37">
        <v>0</v>
      </c>
      <c r="H467" s="37">
        <v>23840</v>
      </c>
      <c r="I467" s="37">
        <v>23789</v>
      </c>
      <c r="J467" s="163">
        <f t="shared" si="15"/>
        <v>0.9978607382550335</v>
      </c>
    </row>
    <row r="468" spans="1:10" ht="15.75" customHeight="1">
      <c r="A468" s="69"/>
      <c r="B468" s="41"/>
      <c r="C468" s="41"/>
      <c r="D468" s="71" t="s">
        <v>199</v>
      </c>
      <c r="E468" s="41"/>
      <c r="F468" s="41"/>
      <c r="G468" s="37">
        <v>41000</v>
      </c>
      <c r="H468" s="37">
        <v>41000</v>
      </c>
      <c r="I468" s="37">
        <v>33224</v>
      </c>
      <c r="J468" s="163">
        <f t="shared" si="15"/>
        <v>0.8103414634146342</v>
      </c>
    </row>
    <row r="469" spans="1:10" ht="15.75" customHeight="1">
      <c r="A469" s="69"/>
      <c r="B469" s="41"/>
      <c r="C469" s="41"/>
      <c r="D469" s="71" t="s">
        <v>200</v>
      </c>
      <c r="E469" s="41"/>
      <c r="F469" s="41"/>
      <c r="G469" s="37">
        <v>34000</v>
      </c>
      <c r="H469" s="37">
        <v>34000</v>
      </c>
      <c r="I469" s="37">
        <v>33014</v>
      </c>
      <c r="J469" s="163">
        <f t="shared" si="15"/>
        <v>0.971</v>
      </c>
    </row>
    <row r="470" spans="1:10" ht="15.75" customHeight="1">
      <c r="A470" s="31" t="s">
        <v>27</v>
      </c>
      <c r="B470" s="66"/>
      <c r="C470" s="66" t="s">
        <v>28</v>
      </c>
      <c r="D470" s="66"/>
      <c r="E470" s="66"/>
      <c r="F470" s="41"/>
      <c r="G470" s="50">
        <f>G471+G480+G486+G494</f>
        <v>15920000</v>
      </c>
      <c r="H470" s="50">
        <f>H471+H480+H486+H494</f>
        <v>16925000</v>
      </c>
      <c r="I470" s="50">
        <f>I471+I480+I486+I494</f>
        <v>15436495</v>
      </c>
      <c r="J470" s="163">
        <f t="shared" si="15"/>
        <v>0.9120528803545052</v>
      </c>
    </row>
    <row r="471" spans="1:10" ht="15.75" customHeight="1">
      <c r="A471" s="75"/>
      <c r="B471" s="66" t="s">
        <v>201</v>
      </c>
      <c r="C471" s="71"/>
      <c r="D471" s="66" t="s">
        <v>202</v>
      </c>
      <c r="E471" s="75"/>
      <c r="F471" s="41"/>
      <c r="G471" s="50">
        <f>G472+G475</f>
        <v>2630000</v>
      </c>
      <c r="H471" s="50">
        <f>H472+H475</f>
        <v>2765000</v>
      </c>
      <c r="I471" s="50">
        <f>I472+I475</f>
        <v>2657076</v>
      </c>
      <c r="J471" s="163">
        <f t="shared" si="15"/>
        <v>0.9609678119349006</v>
      </c>
    </row>
    <row r="472" spans="1:10" ht="15.75" customHeight="1">
      <c r="A472" s="69"/>
      <c r="B472" s="41"/>
      <c r="C472" s="41" t="s">
        <v>203</v>
      </c>
      <c r="D472" s="41" t="s">
        <v>204</v>
      </c>
      <c r="E472" s="75"/>
      <c r="F472" s="41"/>
      <c r="G472" s="37">
        <f>SUM(G473:G474)</f>
        <v>370000</v>
      </c>
      <c r="H472" s="37">
        <f>SUM(H473:H474)</f>
        <v>470000</v>
      </c>
      <c r="I472" s="37">
        <f>SUM(I473:I474)</f>
        <v>422529</v>
      </c>
      <c r="J472" s="163">
        <f t="shared" si="15"/>
        <v>0.8989978723404255</v>
      </c>
    </row>
    <row r="473" spans="1:10" ht="15.75" customHeight="1">
      <c r="A473" s="69"/>
      <c r="B473" s="41"/>
      <c r="C473" s="41"/>
      <c r="D473" s="41"/>
      <c r="E473" s="75" t="s">
        <v>318</v>
      </c>
      <c r="F473" s="41"/>
      <c r="G473" s="37">
        <v>70000</v>
      </c>
      <c r="H473" s="37">
        <v>70000</v>
      </c>
      <c r="I473" s="37">
        <v>57943</v>
      </c>
      <c r="J473" s="163">
        <f t="shared" si="15"/>
        <v>0.8277571428571429</v>
      </c>
    </row>
    <row r="474" spans="1:10" ht="15.75" customHeight="1">
      <c r="A474" s="69"/>
      <c r="B474" s="41"/>
      <c r="C474" s="41"/>
      <c r="D474" s="41"/>
      <c r="E474" s="75" t="s">
        <v>336</v>
      </c>
      <c r="F474" s="41"/>
      <c r="G474" s="37">
        <v>300000</v>
      </c>
      <c r="H474" s="37">
        <v>400000</v>
      </c>
      <c r="I474" s="37">
        <v>364586</v>
      </c>
      <c r="J474" s="163">
        <f t="shared" si="15"/>
        <v>0.911465</v>
      </c>
    </row>
    <row r="475" spans="1:10" ht="15.75" customHeight="1">
      <c r="A475" s="69"/>
      <c r="B475" s="41"/>
      <c r="C475" s="41" t="s">
        <v>208</v>
      </c>
      <c r="D475" s="41" t="s">
        <v>209</v>
      </c>
      <c r="E475" s="41"/>
      <c r="F475" s="41"/>
      <c r="G475" s="37">
        <f>SUM(G476:G479)</f>
        <v>2260000</v>
      </c>
      <c r="H475" s="37">
        <f>SUM(H476:H479)</f>
        <v>2295000</v>
      </c>
      <c r="I475" s="37">
        <f>SUM(I476:I479)</f>
        <v>2234547</v>
      </c>
      <c r="J475" s="163">
        <f t="shared" si="15"/>
        <v>0.9736588235294118</v>
      </c>
    </row>
    <row r="476" spans="1:10" ht="15.75" customHeight="1">
      <c r="A476" s="31"/>
      <c r="B476" s="66"/>
      <c r="C476" s="66"/>
      <c r="D476" s="66"/>
      <c r="E476" s="71" t="s">
        <v>210</v>
      </c>
      <c r="F476" s="41"/>
      <c r="G476" s="37">
        <v>60000</v>
      </c>
      <c r="H476" s="37">
        <v>60000</v>
      </c>
      <c r="I476" s="37">
        <v>22831</v>
      </c>
      <c r="J476" s="163">
        <f t="shared" si="15"/>
        <v>0.38051666666666667</v>
      </c>
    </row>
    <row r="477" spans="1:10" ht="15.75" customHeight="1">
      <c r="A477" s="31"/>
      <c r="B477" s="66"/>
      <c r="C477" s="66"/>
      <c r="D477" s="66"/>
      <c r="E477" s="71" t="s">
        <v>337</v>
      </c>
      <c r="F477" s="41"/>
      <c r="G477" s="37">
        <v>300000</v>
      </c>
      <c r="H477" s="37">
        <v>235000</v>
      </c>
      <c r="I477" s="37">
        <v>230469</v>
      </c>
      <c r="J477" s="163">
        <f t="shared" si="15"/>
        <v>0.9807191489361702</v>
      </c>
    </row>
    <row r="478" spans="1:10" ht="15.75" customHeight="1">
      <c r="A478" s="31"/>
      <c r="B478" s="66"/>
      <c r="C478" s="66"/>
      <c r="D478" s="66"/>
      <c r="E478" s="71" t="s">
        <v>319</v>
      </c>
      <c r="F478" s="41"/>
      <c r="G478" s="37">
        <v>100000</v>
      </c>
      <c r="H478" s="37">
        <v>0</v>
      </c>
      <c r="I478" s="37">
        <v>0</v>
      </c>
      <c r="J478" s="163"/>
    </row>
    <row r="479" spans="1:10" ht="15.75" customHeight="1">
      <c r="A479" s="31"/>
      <c r="B479" s="66"/>
      <c r="C479" s="66"/>
      <c r="D479" s="66"/>
      <c r="E479" s="71" t="s">
        <v>211</v>
      </c>
      <c r="F479" s="41"/>
      <c r="G479" s="37">
        <v>1800000</v>
      </c>
      <c r="H479" s="37">
        <v>2000000</v>
      </c>
      <c r="I479" s="37">
        <v>1981247</v>
      </c>
      <c r="J479" s="163">
        <f t="shared" si="15"/>
        <v>0.9906235</v>
      </c>
    </row>
    <row r="480" spans="1:10" ht="15.75" customHeight="1">
      <c r="A480" s="75"/>
      <c r="B480" s="66" t="s">
        <v>212</v>
      </c>
      <c r="C480" s="71"/>
      <c r="D480" s="66" t="s">
        <v>213</v>
      </c>
      <c r="E480" s="71"/>
      <c r="F480" s="41"/>
      <c r="G480" s="50">
        <f>G481+G484</f>
        <v>240000</v>
      </c>
      <c r="H480" s="50">
        <f>H481+H484</f>
        <v>240000</v>
      </c>
      <c r="I480" s="50">
        <f>I481+I484</f>
        <v>208451</v>
      </c>
      <c r="J480" s="163">
        <f t="shared" si="15"/>
        <v>0.8685458333333334</v>
      </c>
    </row>
    <row r="481" spans="1:10" ht="15.75" customHeight="1">
      <c r="A481" s="69"/>
      <c r="B481" s="41"/>
      <c r="C481" s="41" t="s">
        <v>214</v>
      </c>
      <c r="D481" s="41" t="s">
        <v>215</v>
      </c>
      <c r="E481" s="41"/>
      <c r="F481" s="41"/>
      <c r="G481" s="37">
        <f>SUM(G482:G483)</f>
        <v>140000</v>
      </c>
      <c r="H481" s="37">
        <f>SUM(H482:H483)</f>
        <v>160000</v>
      </c>
      <c r="I481" s="37">
        <f>SUM(I482:I483)</f>
        <v>144267</v>
      </c>
      <c r="J481" s="163">
        <f t="shared" si="15"/>
        <v>0.90166875</v>
      </c>
    </row>
    <row r="482" spans="1:10" ht="15.75" customHeight="1">
      <c r="A482" s="69"/>
      <c r="B482" s="41"/>
      <c r="C482" s="41"/>
      <c r="D482" s="41"/>
      <c r="E482" s="71" t="s">
        <v>216</v>
      </c>
      <c r="F482" s="41"/>
      <c r="G482" s="37">
        <v>120000</v>
      </c>
      <c r="H482" s="37">
        <v>160000</v>
      </c>
      <c r="I482" s="37">
        <v>144267</v>
      </c>
      <c r="J482" s="163">
        <f t="shared" si="15"/>
        <v>0.90166875</v>
      </c>
    </row>
    <row r="483" spans="1:10" ht="15.75" customHeight="1">
      <c r="A483" s="69"/>
      <c r="B483" s="41"/>
      <c r="C483" s="41"/>
      <c r="D483" s="41"/>
      <c r="E483" s="71" t="s">
        <v>217</v>
      </c>
      <c r="F483" s="41"/>
      <c r="G483" s="37">
        <v>20000</v>
      </c>
      <c r="H483" s="37">
        <v>0</v>
      </c>
      <c r="I483" s="37">
        <v>0</v>
      </c>
      <c r="J483" s="163"/>
    </row>
    <row r="484" spans="1:10" ht="15.75" customHeight="1">
      <c r="A484" s="69"/>
      <c r="B484" s="41"/>
      <c r="C484" s="41" t="s">
        <v>219</v>
      </c>
      <c r="D484" s="41" t="s">
        <v>220</v>
      </c>
      <c r="E484" s="41"/>
      <c r="F484" s="41"/>
      <c r="G484" s="37">
        <f>SUM(G485)</f>
        <v>100000</v>
      </c>
      <c r="H484" s="37">
        <f>SUM(H485)</f>
        <v>80000</v>
      </c>
      <c r="I484" s="37">
        <f>SUM(I485)</f>
        <v>64184</v>
      </c>
      <c r="J484" s="163">
        <f t="shared" si="15"/>
        <v>0.8023</v>
      </c>
    </row>
    <row r="485" spans="1:10" ht="15.75" customHeight="1">
      <c r="A485" s="69"/>
      <c r="B485" s="41"/>
      <c r="C485" s="41"/>
      <c r="D485" s="41"/>
      <c r="E485" s="71" t="s">
        <v>221</v>
      </c>
      <c r="F485" s="41"/>
      <c r="G485" s="37">
        <v>100000</v>
      </c>
      <c r="H485" s="37">
        <v>80000</v>
      </c>
      <c r="I485" s="37">
        <v>64184</v>
      </c>
      <c r="J485" s="163">
        <f t="shared" si="15"/>
        <v>0.8023</v>
      </c>
    </row>
    <row r="486" spans="1:10" ht="15.75" customHeight="1">
      <c r="A486" s="75"/>
      <c r="B486" s="66" t="s">
        <v>222</v>
      </c>
      <c r="C486" s="71"/>
      <c r="D486" s="66" t="s">
        <v>223</v>
      </c>
      <c r="E486" s="71"/>
      <c r="F486" s="41"/>
      <c r="G486" s="50">
        <f>G487+G490+G491</f>
        <v>6750000</v>
      </c>
      <c r="H486" s="50">
        <f>H487+H490+H491</f>
        <v>7350000</v>
      </c>
      <c r="I486" s="50">
        <f>I487+I490+I491</f>
        <v>6304967</v>
      </c>
      <c r="J486" s="163">
        <f t="shared" si="15"/>
        <v>0.8578186394557823</v>
      </c>
    </row>
    <row r="487" spans="1:10" ht="15.75" customHeight="1">
      <c r="A487" s="69"/>
      <c r="B487" s="41"/>
      <c r="C487" s="41" t="s">
        <v>224</v>
      </c>
      <c r="D487" s="41" t="s">
        <v>225</v>
      </c>
      <c r="E487" s="41"/>
      <c r="F487" s="41"/>
      <c r="G487" s="37">
        <f>SUM(G488:G489)</f>
        <v>2500000</v>
      </c>
      <c r="H487" s="37">
        <f>SUM(H488:H489)</f>
        <v>2500000</v>
      </c>
      <c r="I487" s="37">
        <f>SUM(I488:I489)</f>
        <v>2054513</v>
      </c>
      <c r="J487" s="163">
        <f t="shared" si="15"/>
        <v>0.8218052</v>
      </c>
    </row>
    <row r="488" spans="1:10" ht="15.75" customHeight="1">
      <c r="A488" s="69"/>
      <c r="B488" s="41"/>
      <c r="C488" s="41"/>
      <c r="D488" s="41"/>
      <c r="E488" s="71" t="s">
        <v>226</v>
      </c>
      <c r="F488" s="41"/>
      <c r="G488" s="37">
        <v>200000</v>
      </c>
      <c r="H488" s="37">
        <v>400000</v>
      </c>
      <c r="I488" s="37">
        <v>290753</v>
      </c>
      <c r="J488" s="163">
        <f t="shared" si="15"/>
        <v>0.7268825</v>
      </c>
    </row>
    <row r="489" spans="1:10" ht="15.75" customHeight="1">
      <c r="A489" s="69"/>
      <c r="B489" s="41"/>
      <c r="C489" s="41"/>
      <c r="D489" s="41"/>
      <c r="E489" s="71" t="s">
        <v>228</v>
      </c>
      <c r="F489" s="41"/>
      <c r="G489" s="37">
        <v>2300000</v>
      </c>
      <c r="H489" s="37">
        <v>2100000</v>
      </c>
      <c r="I489" s="37">
        <v>1763760</v>
      </c>
      <c r="J489" s="163">
        <f t="shared" si="15"/>
        <v>0.8398857142857142</v>
      </c>
    </row>
    <row r="490" spans="1:10" ht="15.75" customHeight="1">
      <c r="A490" s="69"/>
      <c r="B490" s="41"/>
      <c r="C490" s="41" t="s">
        <v>231</v>
      </c>
      <c r="D490" s="41" t="s">
        <v>232</v>
      </c>
      <c r="E490" s="41"/>
      <c r="F490" s="41"/>
      <c r="G490" s="37">
        <v>650000</v>
      </c>
      <c r="H490" s="37">
        <v>370000</v>
      </c>
      <c r="I490" s="37">
        <v>361241</v>
      </c>
      <c r="J490" s="163">
        <f t="shared" si="15"/>
        <v>0.976327027027027</v>
      </c>
    </row>
    <row r="491" spans="1:10" ht="15.75" customHeight="1">
      <c r="A491" s="69"/>
      <c r="B491" s="41"/>
      <c r="C491" s="41" t="s">
        <v>233</v>
      </c>
      <c r="D491" s="41" t="s">
        <v>234</v>
      </c>
      <c r="E491" s="41"/>
      <c r="F491" s="41"/>
      <c r="G491" s="37">
        <f>G492+G493</f>
        <v>3600000</v>
      </c>
      <c r="H491" s="37">
        <f>H492+H493</f>
        <v>4480000</v>
      </c>
      <c r="I491" s="37">
        <f>I492+I493</f>
        <v>3889213</v>
      </c>
      <c r="J491" s="163">
        <f t="shared" si="15"/>
        <v>0.8681279017857143</v>
      </c>
    </row>
    <row r="492" spans="1:10" ht="15.75" customHeight="1">
      <c r="A492" s="69"/>
      <c r="B492" s="41"/>
      <c r="C492" s="41"/>
      <c r="D492" s="41"/>
      <c r="E492" s="71" t="s">
        <v>276</v>
      </c>
      <c r="F492" s="41"/>
      <c r="G492" s="37">
        <v>600000</v>
      </c>
      <c r="H492" s="37">
        <v>600000</v>
      </c>
      <c r="I492" s="37">
        <v>39335</v>
      </c>
      <c r="J492" s="163">
        <f t="shared" si="15"/>
        <v>0.06555833333333333</v>
      </c>
    </row>
    <row r="493" spans="1:10" ht="15.75" customHeight="1">
      <c r="A493" s="69"/>
      <c r="B493" s="41"/>
      <c r="C493" s="41"/>
      <c r="D493" s="41"/>
      <c r="E493" s="71" t="s">
        <v>236</v>
      </c>
      <c r="F493" s="41"/>
      <c r="G493" s="37">
        <v>3000000</v>
      </c>
      <c r="H493" s="37">
        <v>3880000</v>
      </c>
      <c r="I493" s="37">
        <v>3849878</v>
      </c>
      <c r="J493" s="163">
        <f t="shared" si="15"/>
        <v>0.9922365979381443</v>
      </c>
    </row>
    <row r="494" spans="1:10" ht="15.75" customHeight="1">
      <c r="A494" s="75"/>
      <c r="B494" s="66" t="s">
        <v>246</v>
      </c>
      <c r="C494" s="76"/>
      <c r="D494" s="66" t="s">
        <v>247</v>
      </c>
      <c r="E494" s="76"/>
      <c r="F494" s="41"/>
      <c r="G494" s="50">
        <f>SUM(G495:G496)</f>
        <v>6300000</v>
      </c>
      <c r="H494" s="50">
        <f>SUM(H495:H496)</f>
        <v>6570000</v>
      </c>
      <c r="I494" s="50">
        <f>SUM(I495:I496)</f>
        <v>6266001</v>
      </c>
      <c r="J494" s="163">
        <f t="shared" si="15"/>
        <v>0.9537292237442923</v>
      </c>
    </row>
    <row r="495" spans="1:10" ht="15.75" customHeight="1">
      <c r="A495" s="69"/>
      <c r="B495" s="41"/>
      <c r="C495" s="41" t="s">
        <v>248</v>
      </c>
      <c r="D495" s="41" t="s">
        <v>249</v>
      </c>
      <c r="E495" s="41"/>
      <c r="F495" s="41"/>
      <c r="G495" s="37">
        <v>2300000</v>
      </c>
      <c r="H495" s="37">
        <v>2570000</v>
      </c>
      <c r="I495" s="37">
        <v>2266725</v>
      </c>
      <c r="J495" s="163">
        <f t="shared" si="15"/>
        <v>0.8819941634241245</v>
      </c>
    </row>
    <row r="496" spans="1:10" ht="15.75" customHeight="1">
      <c r="A496" s="69"/>
      <c r="B496" s="41"/>
      <c r="C496" s="41" t="s">
        <v>280</v>
      </c>
      <c r="D496" s="41" t="s">
        <v>281</v>
      </c>
      <c r="E496" s="41"/>
      <c r="F496" s="41"/>
      <c r="G496" s="37">
        <v>4000000</v>
      </c>
      <c r="H496" s="37">
        <v>4000000</v>
      </c>
      <c r="I496" s="37">
        <v>3999276</v>
      </c>
      <c r="J496" s="163">
        <f t="shared" si="15"/>
        <v>0.999819</v>
      </c>
    </row>
    <row r="497" spans="1:10" ht="15.75" customHeight="1">
      <c r="A497" s="27" t="s">
        <v>36</v>
      </c>
      <c r="B497" s="28"/>
      <c r="C497" s="27" t="s">
        <v>37</v>
      </c>
      <c r="D497" s="28"/>
      <c r="E497" s="28"/>
      <c r="F497" s="41"/>
      <c r="G497" s="50">
        <f>SUM(G498:G499)</f>
        <v>10000000</v>
      </c>
      <c r="H497" s="50">
        <f>SUM(H498:H499)</f>
        <v>922500</v>
      </c>
      <c r="I497" s="50">
        <f>SUM(I498:I499)</f>
        <v>917790</v>
      </c>
      <c r="J497" s="163">
        <f t="shared" si="15"/>
        <v>0.9948943089430894</v>
      </c>
    </row>
    <row r="498" spans="1:10" ht="15.75" customHeight="1">
      <c r="A498" s="28"/>
      <c r="B498" s="28" t="s">
        <v>293</v>
      </c>
      <c r="C498" s="28"/>
      <c r="D498" s="28" t="s">
        <v>294</v>
      </c>
      <c r="E498" s="28"/>
      <c r="F498" s="41"/>
      <c r="G498" s="37">
        <v>7874000</v>
      </c>
      <c r="H498" s="37">
        <v>724000</v>
      </c>
      <c r="I498" s="37">
        <v>722669</v>
      </c>
      <c r="J498" s="163">
        <f t="shared" si="15"/>
        <v>0.9981616022099448</v>
      </c>
    </row>
    <row r="499" spans="1:10" ht="15.75" customHeight="1">
      <c r="A499" s="28"/>
      <c r="B499" s="28" t="s">
        <v>295</v>
      </c>
      <c r="C499" s="28"/>
      <c r="D499" s="28" t="s">
        <v>296</v>
      </c>
      <c r="E499" s="28"/>
      <c r="F499" s="41"/>
      <c r="G499" s="37">
        <v>2126000</v>
      </c>
      <c r="H499" s="37">
        <v>198500</v>
      </c>
      <c r="I499" s="37">
        <v>195121</v>
      </c>
      <c r="J499" s="163">
        <f t="shared" si="15"/>
        <v>0.9829773299748111</v>
      </c>
    </row>
    <row r="500" spans="1:10" ht="15.75" customHeight="1">
      <c r="A500" s="69"/>
      <c r="B500" s="41"/>
      <c r="C500" s="41"/>
      <c r="D500" s="41"/>
      <c r="E500" s="41"/>
      <c r="F500" s="41"/>
      <c r="G500" s="37"/>
      <c r="H500" s="37"/>
      <c r="I500" s="37"/>
      <c r="J500" s="163"/>
    </row>
    <row r="501" spans="1:10" ht="15.75" customHeight="1">
      <c r="A501" s="9" t="s">
        <v>338</v>
      </c>
      <c r="B501" s="16"/>
      <c r="C501" s="16"/>
      <c r="D501" s="16"/>
      <c r="E501" s="16"/>
      <c r="F501" s="87"/>
      <c r="G501" s="35">
        <f>SUM(G502)</f>
        <v>420000</v>
      </c>
      <c r="H501" s="35">
        <f>SUM(H502)</f>
        <v>517910</v>
      </c>
      <c r="I501" s="35">
        <f>SUM(I502)</f>
        <v>305233</v>
      </c>
      <c r="J501" s="164">
        <f t="shared" si="15"/>
        <v>0.5893552933907436</v>
      </c>
    </row>
    <row r="502" spans="1:10" ht="15.75" customHeight="1">
      <c r="A502" s="31" t="s">
        <v>27</v>
      </c>
      <c r="B502" s="66"/>
      <c r="C502" s="66" t="s">
        <v>28</v>
      </c>
      <c r="D502" s="66"/>
      <c r="E502" s="66"/>
      <c r="F502" s="41"/>
      <c r="G502" s="50">
        <f>G503+G506</f>
        <v>420000</v>
      </c>
      <c r="H502" s="50">
        <f>H503+H506</f>
        <v>517910</v>
      </c>
      <c r="I502" s="50">
        <f>I503+I506</f>
        <v>305233</v>
      </c>
      <c r="J502" s="163">
        <f t="shared" si="15"/>
        <v>0.5893552933907436</v>
      </c>
    </row>
    <row r="503" spans="1:10" ht="15.75" customHeight="1">
      <c r="A503" s="75"/>
      <c r="B503" s="66" t="s">
        <v>201</v>
      </c>
      <c r="C503" s="76"/>
      <c r="D503" s="66" t="s">
        <v>202</v>
      </c>
      <c r="E503" s="77"/>
      <c r="F503" s="41"/>
      <c r="G503" s="50">
        <f aca="true" t="shared" si="16" ref="G503:I504">G504</f>
        <v>400000</v>
      </c>
      <c r="H503" s="50">
        <f t="shared" si="16"/>
        <v>493248</v>
      </c>
      <c r="I503" s="50">
        <f t="shared" si="16"/>
        <v>286575</v>
      </c>
      <c r="J503" s="163">
        <f t="shared" si="15"/>
        <v>0.5809957668353445</v>
      </c>
    </row>
    <row r="504" spans="1:10" ht="15.75" customHeight="1">
      <c r="A504" s="69"/>
      <c r="B504" s="41"/>
      <c r="C504" s="41" t="s">
        <v>203</v>
      </c>
      <c r="D504" s="41" t="s">
        <v>204</v>
      </c>
      <c r="E504" s="75"/>
      <c r="F504" s="41"/>
      <c r="G504" s="37">
        <f t="shared" si="16"/>
        <v>400000</v>
      </c>
      <c r="H504" s="37">
        <f t="shared" si="16"/>
        <v>493248</v>
      </c>
      <c r="I504" s="37">
        <f t="shared" si="16"/>
        <v>286575</v>
      </c>
      <c r="J504" s="163">
        <f t="shared" si="15"/>
        <v>0.5809957668353445</v>
      </c>
    </row>
    <row r="505" spans="1:10" ht="15.75" customHeight="1">
      <c r="A505" s="69"/>
      <c r="B505" s="41"/>
      <c r="C505" s="41"/>
      <c r="D505" s="41"/>
      <c r="E505" s="75" t="s">
        <v>205</v>
      </c>
      <c r="F505" s="41"/>
      <c r="G505" s="37">
        <v>400000</v>
      </c>
      <c r="H505" s="37">
        <v>493248</v>
      </c>
      <c r="I505" s="37">
        <v>286575</v>
      </c>
      <c r="J505" s="163">
        <f t="shared" si="15"/>
        <v>0.5809957668353445</v>
      </c>
    </row>
    <row r="506" spans="1:10" ht="15.75" customHeight="1">
      <c r="A506" s="75"/>
      <c r="B506" s="66" t="s">
        <v>246</v>
      </c>
      <c r="C506" s="76"/>
      <c r="D506" s="66" t="s">
        <v>247</v>
      </c>
      <c r="E506" s="76"/>
      <c r="F506" s="41"/>
      <c r="G506" s="50">
        <f>G507</f>
        <v>20000</v>
      </c>
      <c r="H506" s="50">
        <f>H507</f>
        <v>24662</v>
      </c>
      <c r="I506" s="50">
        <f>I507</f>
        <v>18658</v>
      </c>
      <c r="J506" s="163">
        <f t="shared" si="15"/>
        <v>0.7565485362095532</v>
      </c>
    </row>
    <row r="507" spans="1:10" ht="15.75" customHeight="1">
      <c r="A507" s="69"/>
      <c r="B507" s="41"/>
      <c r="C507" s="41" t="s">
        <v>248</v>
      </c>
      <c r="D507" s="41" t="s">
        <v>249</v>
      </c>
      <c r="E507" s="41"/>
      <c r="F507" s="41"/>
      <c r="G507" s="37">
        <v>20000</v>
      </c>
      <c r="H507" s="37">
        <v>24662</v>
      </c>
      <c r="I507" s="37">
        <v>18658</v>
      </c>
      <c r="J507" s="163">
        <f t="shared" si="15"/>
        <v>0.7565485362095532</v>
      </c>
    </row>
    <row r="508" spans="1:10" ht="15.75" customHeight="1">
      <c r="A508" s="69"/>
      <c r="B508" s="41"/>
      <c r="C508" s="41"/>
      <c r="D508" s="41"/>
      <c r="E508" s="41"/>
      <c r="F508" s="41"/>
      <c r="G508" s="37"/>
      <c r="H508" s="37"/>
      <c r="I508" s="37"/>
      <c r="J508" s="163"/>
    </row>
    <row r="509" spans="1:10" ht="15.75" customHeight="1">
      <c r="A509" s="9" t="s">
        <v>128</v>
      </c>
      <c r="B509" s="16"/>
      <c r="C509" s="16"/>
      <c r="D509" s="16"/>
      <c r="E509" s="16"/>
      <c r="F509" s="87">
        <v>1</v>
      </c>
      <c r="G509" s="35">
        <f>G510+G517+G521</f>
        <v>4546000</v>
      </c>
      <c r="H509" s="35">
        <f>H510+H517+H521+H548</f>
        <v>6293608</v>
      </c>
      <c r="I509" s="35">
        <f>I510+I517+I521+I548</f>
        <v>5764087</v>
      </c>
      <c r="J509" s="164">
        <f t="shared" si="15"/>
        <v>0.9158636826443591</v>
      </c>
    </row>
    <row r="510" spans="1:10" ht="15.75" customHeight="1">
      <c r="A510" s="31" t="s">
        <v>24</v>
      </c>
      <c r="B510" s="66"/>
      <c r="C510" s="66" t="s">
        <v>182</v>
      </c>
      <c r="D510" s="66"/>
      <c r="E510" s="66"/>
      <c r="F510" s="41"/>
      <c r="G510" s="50">
        <f>SUM(G511)</f>
        <v>1750000</v>
      </c>
      <c r="H510" s="50">
        <f>SUM(H511)</f>
        <v>2075400</v>
      </c>
      <c r="I510" s="50">
        <f>SUM(I511)</f>
        <v>2046960</v>
      </c>
      <c r="J510" s="163">
        <f t="shared" si="15"/>
        <v>0.9862966175195144</v>
      </c>
    </row>
    <row r="511" spans="1:10" ht="15.75" customHeight="1">
      <c r="A511" s="69"/>
      <c r="B511" s="66" t="s">
        <v>183</v>
      </c>
      <c r="C511" s="66"/>
      <c r="D511" s="66" t="s">
        <v>184</v>
      </c>
      <c r="E511" s="66"/>
      <c r="F511" s="41"/>
      <c r="G511" s="50">
        <f>SUM(G512:G516)</f>
        <v>1750000</v>
      </c>
      <c r="H511" s="50">
        <f>SUM(H512:H516)</f>
        <v>2075400</v>
      </c>
      <c r="I511" s="50">
        <f>SUM(I512:I516)</f>
        <v>2046960</v>
      </c>
      <c r="J511" s="163">
        <f t="shared" si="15"/>
        <v>0.9862966175195144</v>
      </c>
    </row>
    <row r="512" spans="1:10" ht="15.75" customHeight="1">
      <c r="A512" s="28"/>
      <c r="B512" s="41"/>
      <c r="C512" s="41" t="s">
        <v>185</v>
      </c>
      <c r="D512" s="41" t="s">
        <v>186</v>
      </c>
      <c r="E512" s="41"/>
      <c r="F512" s="41"/>
      <c r="G512" s="37">
        <v>1560000</v>
      </c>
      <c r="H512" s="37">
        <v>1560000</v>
      </c>
      <c r="I512" s="37">
        <v>1553000</v>
      </c>
      <c r="J512" s="163">
        <f t="shared" si="15"/>
        <v>0.9955128205128205</v>
      </c>
    </row>
    <row r="513" spans="1:10" ht="15.75" customHeight="1">
      <c r="A513" s="28"/>
      <c r="B513" s="41"/>
      <c r="C513" s="41" t="s">
        <v>497</v>
      </c>
      <c r="D513" s="41" t="s">
        <v>498</v>
      </c>
      <c r="E513" s="41"/>
      <c r="F513" s="41"/>
      <c r="G513" s="37"/>
      <c r="H513" s="37">
        <v>65000</v>
      </c>
      <c r="I513" s="37">
        <v>65000</v>
      </c>
      <c r="J513" s="163">
        <f t="shared" si="15"/>
        <v>1</v>
      </c>
    </row>
    <row r="514" spans="1:10" ht="15.75" customHeight="1">
      <c r="A514" s="69"/>
      <c r="B514" s="41"/>
      <c r="C514" s="41" t="s">
        <v>187</v>
      </c>
      <c r="D514" s="41" t="s">
        <v>188</v>
      </c>
      <c r="E514" s="41"/>
      <c r="F514" s="41"/>
      <c r="G514" s="37">
        <v>190000</v>
      </c>
      <c r="H514" s="37">
        <v>190000</v>
      </c>
      <c r="I514" s="37">
        <v>178000</v>
      </c>
      <c r="J514" s="163">
        <f t="shared" si="15"/>
        <v>0.9368421052631579</v>
      </c>
    </row>
    <row r="515" spans="1:10" ht="15.75" customHeight="1">
      <c r="A515" s="69"/>
      <c r="B515" s="41"/>
      <c r="C515" s="41" t="s">
        <v>297</v>
      </c>
      <c r="D515" s="41" t="s">
        <v>514</v>
      </c>
      <c r="E515" s="41"/>
      <c r="F515" s="41"/>
      <c r="G515" s="37"/>
      <c r="H515" s="37">
        <v>80000</v>
      </c>
      <c r="I515" s="37">
        <v>70560</v>
      </c>
      <c r="J515" s="163">
        <f t="shared" si="15"/>
        <v>0.882</v>
      </c>
    </row>
    <row r="516" spans="1:10" ht="15.75" customHeight="1">
      <c r="A516" s="69"/>
      <c r="B516" s="41"/>
      <c r="C516" s="69" t="s">
        <v>289</v>
      </c>
      <c r="D516" s="41" t="s">
        <v>184</v>
      </c>
      <c r="E516" s="41"/>
      <c r="F516" s="41"/>
      <c r="G516" s="37">
        <v>0</v>
      </c>
      <c r="H516" s="37">
        <v>180400</v>
      </c>
      <c r="I516" s="37">
        <v>180400</v>
      </c>
      <c r="J516" s="163">
        <f t="shared" si="15"/>
        <v>1</v>
      </c>
    </row>
    <row r="517" spans="1:10" ht="15.75" customHeight="1">
      <c r="A517" s="31" t="s">
        <v>26</v>
      </c>
      <c r="B517" s="66"/>
      <c r="C517" s="66" t="s">
        <v>197</v>
      </c>
      <c r="D517" s="73"/>
      <c r="E517" s="73"/>
      <c r="F517" s="41"/>
      <c r="G517" s="50">
        <f>SUM(G518:G520)</f>
        <v>496000</v>
      </c>
      <c r="H517" s="50">
        <f>SUM(H518:H520)</f>
        <v>558208</v>
      </c>
      <c r="I517" s="50">
        <f>SUM(I518:I520)</f>
        <v>557611</v>
      </c>
      <c r="J517" s="163">
        <f t="shared" si="15"/>
        <v>0.9989305061912406</v>
      </c>
    </row>
    <row r="518" spans="1:10" ht="15.75" customHeight="1">
      <c r="A518" s="69"/>
      <c r="B518" s="41"/>
      <c r="C518" s="41"/>
      <c r="D518" s="71" t="s">
        <v>198</v>
      </c>
      <c r="E518" s="41"/>
      <c r="F518" s="41"/>
      <c r="G518" s="37">
        <v>421000</v>
      </c>
      <c r="H518" s="37">
        <v>485608</v>
      </c>
      <c r="I518" s="37">
        <v>485568</v>
      </c>
      <c r="J518" s="163">
        <f t="shared" si="15"/>
        <v>0.9999176290341181</v>
      </c>
    </row>
    <row r="519" spans="1:10" ht="15.75" customHeight="1">
      <c r="A519" s="69"/>
      <c r="B519" s="41"/>
      <c r="C519" s="41"/>
      <c r="D519" s="71" t="s">
        <v>199</v>
      </c>
      <c r="E519" s="41"/>
      <c r="F519" s="41"/>
      <c r="G519" s="37">
        <v>41000</v>
      </c>
      <c r="H519" s="37">
        <v>39900</v>
      </c>
      <c r="I519" s="37">
        <v>39866</v>
      </c>
      <c r="J519" s="163">
        <f t="shared" si="15"/>
        <v>0.9991478696741855</v>
      </c>
    </row>
    <row r="520" spans="1:10" ht="15.75" customHeight="1">
      <c r="A520" s="69"/>
      <c r="B520" s="41"/>
      <c r="C520" s="41"/>
      <c r="D520" s="71" t="s">
        <v>200</v>
      </c>
      <c r="E520" s="41"/>
      <c r="F520" s="41"/>
      <c r="G520" s="37">
        <v>34000</v>
      </c>
      <c r="H520" s="37">
        <v>32700</v>
      </c>
      <c r="I520" s="37">
        <v>32177</v>
      </c>
      <c r="J520" s="163">
        <f t="shared" si="15"/>
        <v>0.9840061162079511</v>
      </c>
    </row>
    <row r="521" spans="1:10" ht="15.75" customHeight="1">
      <c r="A521" s="31" t="s">
        <v>27</v>
      </c>
      <c r="B521" s="66"/>
      <c r="C521" s="66" t="s">
        <v>28</v>
      </c>
      <c r="D521" s="66"/>
      <c r="E521" s="66"/>
      <c r="F521" s="41"/>
      <c r="G521" s="50">
        <f>G522+G529+G535+G546</f>
        <v>2300000</v>
      </c>
      <c r="H521" s="50">
        <f>H522+H529+H535+H546+H544</f>
        <v>3349000</v>
      </c>
      <c r="I521" s="50">
        <f>I522+I529+I535+I546+I544</f>
        <v>2849056</v>
      </c>
      <c r="J521" s="163">
        <f t="shared" si="15"/>
        <v>0.8507184234099732</v>
      </c>
    </row>
    <row r="522" spans="1:10" ht="15.75" customHeight="1">
      <c r="A522" s="75"/>
      <c r="B522" s="66" t="s">
        <v>201</v>
      </c>
      <c r="C522" s="76"/>
      <c r="D522" s="66" t="s">
        <v>202</v>
      </c>
      <c r="E522" s="77"/>
      <c r="F522" s="41"/>
      <c r="G522" s="50">
        <f>G523+G526</f>
        <v>370000</v>
      </c>
      <c r="H522" s="50">
        <f>H523+H526</f>
        <v>109000</v>
      </c>
      <c r="I522" s="50">
        <f>I523+I526</f>
        <v>96577</v>
      </c>
      <c r="J522" s="163">
        <f t="shared" si="15"/>
        <v>0.8860275229357798</v>
      </c>
    </row>
    <row r="523" spans="1:10" ht="15.75" customHeight="1">
      <c r="A523" s="69"/>
      <c r="B523" s="41"/>
      <c r="C523" s="41" t="s">
        <v>203</v>
      </c>
      <c r="D523" s="41" t="s">
        <v>204</v>
      </c>
      <c r="E523" s="75"/>
      <c r="F523" s="41"/>
      <c r="G523" s="37">
        <f>SUM(G524:G525)</f>
        <v>250000</v>
      </c>
      <c r="H523" s="37">
        <f>SUM(H524:H525)</f>
        <v>0</v>
      </c>
      <c r="I523" s="37">
        <f>SUM(I524:I525)</f>
        <v>0</v>
      </c>
      <c r="J523" s="163"/>
    </row>
    <row r="524" spans="1:10" ht="15.75" customHeight="1">
      <c r="A524" s="69"/>
      <c r="B524" s="41"/>
      <c r="C524" s="41"/>
      <c r="D524" s="41"/>
      <c r="E524" s="75" t="s">
        <v>206</v>
      </c>
      <c r="F524" s="41"/>
      <c r="G524" s="37">
        <v>200000</v>
      </c>
      <c r="H524" s="37">
        <v>0</v>
      </c>
      <c r="I524" s="37">
        <v>0</v>
      </c>
      <c r="J524" s="163"/>
    </row>
    <row r="525" spans="1:10" ht="15.75" customHeight="1">
      <c r="A525" s="69"/>
      <c r="B525" s="41"/>
      <c r="C525" s="41"/>
      <c r="D525" s="41"/>
      <c r="E525" s="75" t="s">
        <v>301</v>
      </c>
      <c r="F525" s="41"/>
      <c r="G525" s="37">
        <v>50000</v>
      </c>
      <c r="H525" s="37">
        <v>0</v>
      </c>
      <c r="I525" s="37">
        <v>0</v>
      </c>
      <c r="J525" s="163"/>
    </row>
    <row r="526" spans="1:10" ht="15.75" customHeight="1">
      <c r="A526" s="69"/>
      <c r="B526" s="41"/>
      <c r="C526" s="41" t="s">
        <v>208</v>
      </c>
      <c r="D526" s="41" t="s">
        <v>209</v>
      </c>
      <c r="E526" s="41"/>
      <c r="F526" s="41"/>
      <c r="G526" s="37">
        <f>SUM(G527:G528)</f>
        <v>120000</v>
      </c>
      <c r="H526" s="37">
        <f>SUM(H527:H528)</f>
        <v>109000</v>
      </c>
      <c r="I526" s="37">
        <f>SUM(I527:I528)</f>
        <v>96577</v>
      </c>
      <c r="J526" s="163">
        <f t="shared" si="15"/>
        <v>0.8860275229357798</v>
      </c>
    </row>
    <row r="527" spans="1:10" ht="15.75" customHeight="1">
      <c r="A527" s="31"/>
      <c r="B527" s="66"/>
      <c r="C527" s="66"/>
      <c r="D527" s="66"/>
      <c r="E527" s="71" t="s">
        <v>210</v>
      </c>
      <c r="F527" s="41"/>
      <c r="G527" s="37">
        <v>30000</v>
      </c>
      <c r="H527" s="37">
        <v>30000</v>
      </c>
      <c r="I527" s="37">
        <v>29717</v>
      </c>
      <c r="J527" s="163">
        <f aca="true" t="shared" si="17" ref="J527:J590">I527/H527</f>
        <v>0.9905666666666667</v>
      </c>
    </row>
    <row r="528" spans="1:10" ht="15.75" customHeight="1">
      <c r="A528" s="31"/>
      <c r="B528" s="66"/>
      <c r="C528" s="66"/>
      <c r="D528" s="66"/>
      <c r="E528" s="71" t="s">
        <v>211</v>
      </c>
      <c r="F528" s="41"/>
      <c r="G528" s="37">
        <v>90000</v>
      </c>
      <c r="H528" s="37">
        <v>79000</v>
      </c>
      <c r="I528" s="37">
        <v>66860</v>
      </c>
      <c r="J528" s="163">
        <f t="shared" si="17"/>
        <v>0.8463291139240506</v>
      </c>
    </row>
    <row r="529" spans="1:10" ht="15.75" customHeight="1">
      <c r="A529" s="75"/>
      <c r="B529" s="66" t="s">
        <v>212</v>
      </c>
      <c r="C529" s="76"/>
      <c r="D529" s="66" t="s">
        <v>213</v>
      </c>
      <c r="E529" s="76"/>
      <c r="F529" s="41"/>
      <c r="G529" s="50">
        <f>G530+G533</f>
        <v>350000</v>
      </c>
      <c r="H529" s="50">
        <f>H530+H533</f>
        <v>175000</v>
      </c>
      <c r="I529" s="50">
        <f>I530+I533</f>
        <v>143039</v>
      </c>
      <c r="J529" s="163">
        <f t="shared" si="17"/>
        <v>0.8173657142857143</v>
      </c>
    </row>
    <row r="530" spans="1:10" ht="15.75" customHeight="1">
      <c r="A530" s="69"/>
      <c r="B530" s="41"/>
      <c r="C530" s="41" t="s">
        <v>214</v>
      </c>
      <c r="D530" s="41" t="s">
        <v>215</v>
      </c>
      <c r="E530" s="41"/>
      <c r="F530" s="41"/>
      <c r="G530" s="37">
        <f>SUM(G531:G532)</f>
        <v>200000</v>
      </c>
      <c r="H530" s="37">
        <f>SUM(H531:H532)</f>
        <v>75000</v>
      </c>
      <c r="I530" s="37">
        <f>SUM(I531:I532)</f>
        <v>69604</v>
      </c>
      <c r="J530" s="163">
        <f t="shared" si="17"/>
        <v>0.9280533333333333</v>
      </c>
    </row>
    <row r="531" spans="1:10" ht="15.75" customHeight="1">
      <c r="A531" s="69"/>
      <c r="B531" s="41"/>
      <c r="C531" s="41"/>
      <c r="D531" s="41"/>
      <c r="E531" s="71" t="s">
        <v>216</v>
      </c>
      <c r="F531" s="41"/>
      <c r="G531" s="37">
        <v>100000</v>
      </c>
      <c r="H531" s="37">
        <v>50000</v>
      </c>
      <c r="I531" s="37">
        <v>44604</v>
      </c>
      <c r="J531" s="163">
        <f t="shared" si="17"/>
        <v>0.89208</v>
      </c>
    </row>
    <row r="532" spans="1:10" ht="15.75" customHeight="1">
      <c r="A532" s="69"/>
      <c r="B532" s="41"/>
      <c r="C532" s="41"/>
      <c r="D532" s="41"/>
      <c r="E532" s="71" t="s">
        <v>217</v>
      </c>
      <c r="F532" s="41"/>
      <c r="G532" s="37">
        <v>100000</v>
      </c>
      <c r="H532" s="37">
        <v>25000</v>
      </c>
      <c r="I532" s="37">
        <v>25000</v>
      </c>
      <c r="J532" s="163">
        <f t="shared" si="17"/>
        <v>1</v>
      </c>
    </row>
    <row r="533" spans="1:10" ht="15.75" customHeight="1">
      <c r="A533" s="69"/>
      <c r="B533" s="41"/>
      <c r="C533" s="41" t="s">
        <v>219</v>
      </c>
      <c r="D533" s="41" t="s">
        <v>220</v>
      </c>
      <c r="E533" s="41"/>
      <c r="F533" s="41"/>
      <c r="G533" s="37">
        <f>SUM(G534)</f>
        <v>150000</v>
      </c>
      <c r="H533" s="37">
        <f>SUM(H534)</f>
        <v>100000</v>
      </c>
      <c r="I533" s="37">
        <f>SUM(I534)</f>
        <v>73435</v>
      </c>
      <c r="J533" s="163">
        <f t="shared" si="17"/>
        <v>0.73435</v>
      </c>
    </row>
    <row r="534" spans="1:10" ht="15.75" customHeight="1">
      <c r="A534" s="69"/>
      <c r="B534" s="41"/>
      <c r="C534" s="41"/>
      <c r="D534" s="41"/>
      <c r="E534" s="71" t="s">
        <v>221</v>
      </c>
      <c r="F534" s="41"/>
      <c r="G534" s="37">
        <v>150000</v>
      </c>
      <c r="H534" s="37">
        <v>100000</v>
      </c>
      <c r="I534" s="37">
        <v>73435</v>
      </c>
      <c r="J534" s="163">
        <f t="shared" si="17"/>
        <v>0.73435</v>
      </c>
    </row>
    <row r="535" spans="1:10" ht="15.75" customHeight="1">
      <c r="A535" s="75"/>
      <c r="B535" s="66" t="s">
        <v>222</v>
      </c>
      <c r="C535" s="76"/>
      <c r="D535" s="66" t="s">
        <v>223</v>
      </c>
      <c r="E535" s="76"/>
      <c r="F535" s="41"/>
      <c r="G535" s="50">
        <f>G536+G540+G541</f>
        <v>1250000</v>
      </c>
      <c r="H535" s="50">
        <f>H536+H540+H541</f>
        <v>2310000</v>
      </c>
      <c r="I535" s="50">
        <f>I536+I540+I541</f>
        <v>1935463</v>
      </c>
      <c r="J535" s="163">
        <f t="shared" si="17"/>
        <v>0.8378627705627706</v>
      </c>
    </row>
    <row r="536" spans="1:10" ht="15.75" customHeight="1">
      <c r="A536" s="69"/>
      <c r="B536" s="41"/>
      <c r="C536" s="41" t="s">
        <v>224</v>
      </c>
      <c r="D536" s="41" t="s">
        <v>225</v>
      </c>
      <c r="E536" s="41"/>
      <c r="F536" s="41"/>
      <c r="G536" s="37">
        <f>SUM(G537:G539)</f>
        <v>800000</v>
      </c>
      <c r="H536" s="37">
        <f>SUM(H537:H539)</f>
        <v>1860000</v>
      </c>
      <c r="I536" s="37">
        <f>SUM(I537:I539)</f>
        <v>1548494</v>
      </c>
      <c r="J536" s="163">
        <f t="shared" si="17"/>
        <v>0.8325236559139785</v>
      </c>
    </row>
    <row r="537" spans="1:10" ht="15.75" customHeight="1">
      <c r="A537" s="69"/>
      <c r="B537" s="41"/>
      <c r="C537" s="41"/>
      <c r="D537" s="41"/>
      <c r="E537" s="71" t="s">
        <v>226</v>
      </c>
      <c r="F537" s="41"/>
      <c r="G537" s="37">
        <v>350000</v>
      </c>
      <c r="H537" s="37">
        <v>350000</v>
      </c>
      <c r="I537" s="37">
        <v>334676</v>
      </c>
      <c r="J537" s="163">
        <f t="shared" si="17"/>
        <v>0.9562171428571429</v>
      </c>
    </row>
    <row r="538" spans="1:10" ht="15.75" customHeight="1">
      <c r="A538" s="69"/>
      <c r="B538" s="41"/>
      <c r="C538" s="41"/>
      <c r="D538" s="41"/>
      <c r="E538" s="71" t="s">
        <v>227</v>
      </c>
      <c r="F538" s="41"/>
      <c r="G538" s="37">
        <v>350000</v>
      </c>
      <c r="H538" s="37">
        <v>1350000</v>
      </c>
      <c r="I538" s="37">
        <v>1073250</v>
      </c>
      <c r="J538" s="163">
        <f t="shared" si="17"/>
        <v>0.795</v>
      </c>
    </row>
    <row r="539" spans="1:10" ht="15.75" customHeight="1">
      <c r="A539" s="69"/>
      <c r="B539" s="41"/>
      <c r="C539" s="41"/>
      <c r="D539" s="41"/>
      <c r="E539" s="71" t="s">
        <v>228</v>
      </c>
      <c r="F539" s="41"/>
      <c r="G539" s="37">
        <v>100000</v>
      </c>
      <c r="H539" s="37">
        <v>160000</v>
      </c>
      <c r="I539" s="37">
        <v>140568</v>
      </c>
      <c r="J539" s="163">
        <f t="shared" si="17"/>
        <v>0.87855</v>
      </c>
    </row>
    <row r="540" spans="1:10" ht="15.75" customHeight="1">
      <c r="A540" s="69"/>
      <c r="B540" s="41"/>
      <c r="C540" s="41" t="s">
        <v>231</v>
      </c>
      <c r="D540" s="41" t="s">
        <v>232</v>
      </c>
      <c r="E540" s="41"/>
      <c r="F540" s="41"/>
      <c r="G540" s="37">
        <v>100000</v>
      </c>
      <c r="H540" s="37">
        <v>100000</v>
      </c>
      <c r="I540" s="37">
        <v>82700</v>
      </c>
      <c r="J540" s="163">
        <f t="shared" si="17"/>
        <v>0.827</v>
      </c>
    </row>
    <row r="541" spans="1:10" ht="15.75" customHeight="1">
      <c r="A541" s="69"/>
      <c r="B541" s="41"/>
      <c r="C541" s="41" t="s">
        <v>233</v>
      </c>
      <c r="D541" s="41" t="s">
        <v>234</v>
      </c>
      <c r="E541" s="41"/>
      <c r="F541" s="41"/>
      <c r="G541" s="37">
        <f>SUM(G542+G543)</f>
        <v>350000</v>
      </c>
      <c r="H541" s="37">
        <f>SUM(H542+H543)</f>
        <v>350000</v>
      </c>
      <c r="I541" s="37">
        <f>SUM(I542+I543)</f>
        <v>304269</v>
      </c>
      <c r="J541" s="163">
        <f t="shared" si="17"/>
        <v>0.86934</v>
      </c>
    </row>
    <row r="542" spans="1:10" ht="15.75" customHeight="1">
      <c r="A542" s="69"/>
      <c r="B542" s="41"/>
      <c r="C542" s="41"/>
      <c r="D542" s="41"/>
      <c r="E542" s="71" t="s">
        <v>236</v>
      </c>
      <c r="F542" s="41"/>
      <c r="G542" s="37">
        <v>150000</v>
      </c>
      <c r="H542" s="37">
        <v>150000</v>
      </c>
      <c r="I542" s="37">
        <v>104269</v>
      </c>
      <c r="J542" s="163">
        <f t="shared" si="17"/>
        <v>0.6951266666666667</v>
      </c>
    </row>
    <row r="543" spans="1:10" ht="15.75" customHeight="1">
      <c r="A543" s="69"/>
      <c r="B543" s="41"/>
      <c r="C543" s="41"/>
      <c r="D543" s="41"/>
      <c r="E543" s="71" t="s">
        <v>339</v>
      </c>
      <c r="F543" s="41"/>
      <c r="G543" s="40">
        <v>200000</v>
      </c>
      <c r="H543" s="40">
        <v>200000</v>
      </c>
      <c r="I543" s="40">
        <v>200000</v>
      </c>
      <c r="J543" s="163">
        <f t="shared" si="17"/>
        <v>1</v>
      </c>
    </row>
    <row r="544" spans="1:10" ht="15.75" customHeight="1">
      <c r="A544" s="69"/>
      <c r="B544" s="66" t="s">
        <v>238</v>
      </c>
      <c r="C544" s="41"/>
      <c r="D544" s="66" t="s">
        <v>456</v>
      </c>
      <c r="E544" s="71"/>
      <c r="F544" s="41"/>
      <c r="G544" s="40"/>
      <c r="H544" s="99">
        <f>H545</f>
        <v>150000</v>
      </c>
      <c r="I544" s="99">
        <f>I545</f>
        <v>146160</v>
      </c>
      <c r="J544" s="163">
        <f t="shared" si="17"/>
        <v>0.9744</v>
      </c>
    </row>
    <row r="545" spans="1:10" ht="15.75" customHeight="1">
      <c r="A545" s="69"/>
      <c r="B545" s="41"/>
      <c r="C545" s="41" t="s">
        <v>240</v>
      </c>
      <c r="D545" s="41" t="s">
        <v>456</v>
      </c>
      <c r="E545" s="71"/>
      <c r="F545" s="41"/>
      <c r="G545" s="40"/>
      <c r="H545" s="40">
        <v>150000</v>
      </c>
      <c r="I545" s="40">
        <v>146160</v>
      </c>
      <c r="J545" s="163">
        <f t="shared" si="17"/>
        <v>0.9744</v>
      </c>
    </row>
    <row r="546" spans="1:10" ht="15.75" customHeight="1">
      <c r="A546" s="75"/>
      <c r="B546" s="66" t="s">
        <v>246</v>
      </c>
      <c r="C546" s="76"/>
      <c r="D546" s="66" t="s">
        <v>247</v>
      </c>
      <c r="E546" s="76"/>
      <c r="F546" s="41"/>
      <c r="G546" s="50">
        <f>SUM(G547)</f>
        <v>330000</v>
      </c>
      <c r="H546" s="50">
        <f>SUM(H547)</f>
        <v>605000</v>
      </c>
      <c r="I546" s="50">
        <f>SUM(I547)</f>
        <v>527817</v>
      </c>
      <c r="J546" s="163">
        <f t="shared" si="17"/>
        <v>0.8724247933884297</v>
      </c>
    </row>
    <row r="547" spans="1:10" ht="15.75" customHeight="1">
      <c r="A547" s="69"/>
      <c r="B547" s="41"/>
      <c r="C547" s="41" t="s">
        <v>248</v>
      </c>
      <c r="D547" s="41" t="s">
        <v>249</v>
      </c>
      <c r="E547" s="41"/>
      <c r="F547" s="41"/>
      <c r="G547" s="40">
        <v>330000</v>
      </c>
      <c r="H547" s="40">
        <v>605000</v>
      </c>
      <c r="I547" s="40">
        <v>527817</v>
      </c>
      <c r="J547" s="163">
        <f t="shared" si="17"/>
        <v>0.8724247933884297</v>
      </c>
    </row>
    <row r="548" spans="1:10" ht="15.75" customHeight="1">
      <c r="A548" s="31" t="s">
        <v>34</v>
      </c>
      <c r="B548" s="66"/>
      <c r="C548" s="66" t="s">
        <v>35</v>
      </c>
      <c r="D548" s="66"/>
      <c r="E548" s="41"/>
      <c r="F548" s="41"/>
      <c r="G548" s="40"/>
      <c r="H548" s="40">
        <f>H549+H550</f>
        <v>311000</v>
      </c>
      <c r="I548" s="40">
        <f>I549+I550</f>
        <v>310460</v>
      </c>
      <c r="J548" s="163">
        <f t="shared" si="17"/>
        <v>0.9982636655948554</v>
      </c>
    </row>
    <row r="549" spans="1:10" ht="15.75" customHeight="1">
      <c r="A549" s="69"/>
      <c r="B549" s="41" t="s">
        <v>508</v>
      </c>
      <c r="C549" s="41"/>
      <c r="D549" s="41" t="s">
        <v>515</v>
      </c>
      <c r="E549" s="41"/>
      <c r="F549" s="41"/>
      <c r="G549" s="40"/>
      <c r="H549" s="40">
        <v>245000</v>
      </c>
      <c r="I549" s="40">
        <v>244457</v>
      </c>
      <c r="J549" s="163">
        <f t="shared" si="17"/>
        <v>0.9977836734693878</v>
      </c>
    </row>
    <row r="550" spans="1:10" ht="15.75" customHeight="1">
      <c r="A550" s="69"/>
      <c r="B550" s="41" t="s">
        <v>284</v>
      </c>
      <c r="C550" s="41"/>
      <c r="D550" s="41" t="s">
        <v>512</v>
      </c>
      <c r="E550" s="41"/>
      <c r="F550" s="41"/>
      <c r="G550" s="40"/>
      <c r="H550" s="40">
        <v>66000</v>
      </c>
      <c r="I550" s="40">
        <v>66003</v>
      </c>
      <c r="J550" s="163">
        <f t="shared" si="17"/>
        <v>1.0000454545454545</v>
      </c>
    </row>
    <row r="551" spans="1:10" ht="15.75" customHeight="1">
      <c r="A551" s="69"/>
      <c r="B551" s="41"/>
      <c r="C551" s="41"/>
      <c r="D551" s="41"/>
      <c r="E551" s="41"/>
      <c r="F551" s="41"/>
      <c r="G551" s="37"/>
      <c r="H551" s="37"/>
      <c r="I551" s="37"/>
      <c r="J551" s="163"/>
    </row>
    <row r="552" spans="1:10" ht="15.75" customHeight="1">
      <c r="A552" s="9" t="s">
        <v>176</v>
      </c>
      <c r="B552" s="16"/>
      <c r="C552" s="16"/>
      <c r="D552" s="16"/>
      <c r="E552" s="16"/>
      <c r="F552" s="87">
        <v>4.5</v>
      </c>
      <c r="G552" s="35">
        <f>G553+G562+G567+G601</f>
        <v>22467000</v>
      </c>
      <c r="H552" s="35">
        <f>H553+H562+H567+H601</f>
        <v>23438925</v>
      </c>
      <c r="I552" s="35">
        <f>I553+I562+I567+I601</f>
        <v>20785211</v>
      </c>
      <c r="J552" s="164">
        <f t="shared" si="17"/>
        <v>0.8867817530027507</v>
      </c>
    </row>
    <row r="553" spans="1:10" ht="15.75" customHeight="1">
      <c r="A553" s="31" t="s">
        <v>24</v>
      </c>
      <c r="B553" s="66"/>
      <c r="C553" s="66" t="s">
        <v>182</v>
      </c>
      <c r="D553" s="66"/>
      <c r="E553" s="66"/>
      <c r="F553" s="41"/>
      <c r="G553" s="50">
        <f>G554+G559</f>
        <v>7281000</v>
      </c>
      <c r="H553" s="50">
        <f>H554+H559</f>
        <v>7538194</v>
      </c>
      <c r="I553" s="50">
        <f>I554+I559</f>
        <v>6177260</v>
      </c>
      <c r="J553" s="163">
        <f t="shared" si="17"/>
        <v>0.8194615315021078</v>
      </c>
    </row>
    <row r="554" spans="1:10" ht="15.75" customHeight="1">
      <c r="A554" s="69"/>
      <c r="B554" s="66" t="s">
        <v>183</v>
      </c>
      <c r="C554" s="66"/>
      <c r="D554" s="66" t="s">
        <v>184</v>
      </c>
      <c r="E554" s="66"/>
      <c r="F554" s="41"/>
      <c r="G554" s="50">
        <f>SUM(G555:G558)</f>
        <v>7081000</v>
      </c>
      <c r="H554" s="50">
        <f>SUM(H555:H558)</f>
        <v>7046000</v>
      </c>
      <c r="I554" s="50">
        <f>SUM(I555:I558)</f>
        <v>5814866</v>
      </c>
      <c r="J554" s="163">
        <f t="shared" si="17"/>
        <v>0.8252719273346579</v>
      </c>
    </row>
    <row r="555" spans="1:10" ht="15.75" customHeight="1">
      <c r="A555" s="28"/>
      <c r="B555" s="41"/>
      <c r="C555" s="41" t="s">
        <v>185</v>
      </c>
      <c r="D555" s="41" t="s">
        <v>186</v>
      </c>
      <c r="E555" s="41"/>
      <c r="F555" s="41"/>
      <c r="G555" s="37">
        <v>6606000</v>
      </c>
      <c r="H555" s="37">
        <v>6223250</v>
      </c>
      <c r="I555" s="37">
        <v>5019116</v>
      </c>
      <c r="J555" s="163">
        <f t="shared" si="17"/>
        <v>0.8065104246173623</v>
      </c>
    </row>
    <row r="556" spans="1:10" ht="15.75" customHeight="1">
      <c r="A556" s="28"/>
      <c r="B556" s="41"/>
      <c r="C556" s="41" t="s">
        <v>497</v>
      </c>
      <c r="D556" s="41" t="s">
        <v>498</v>
      </c>
      <c r="E556" s="41"/>
      <c r="F556" s="41"/>
      <c r="G556" s="37"/>
      <c r="H556" s="37">
        <v>187750</v>
      </c>
      <c r="I556" s="37">
        <v>187750</v>
      </c>
      <c r="J556" s="163">
        <f t="shared" si="17"/>
        <v>1</v>
      </c>
    </row>
    <row r="557" spans="1:10" ht="15.75" customHeight="1">
      <c r="A557" s="69"/>
      <c r="B557" s="41"/>
      <c r="C557" s="41" t="s">
        <v>187</v>
      </c>
      <c r="D557" s="41" t="s">
        <v>188</v>
      </c>
      <c r="E557" s="41"/>
      <c r="F557" s="41"/>
      <c r="G557" s="37">
        <v>475000</v>
      </c>
      <c r="H557" s="37">
        <v>475000</v>
      </c>
      <c r="I557" s="37">
        <v>448000</v>
      </c>
      <c r="J557" s="163">
        <f t="shared" si="17"/>
        <v>0.9431578947368421</v>
      </c>
    </row>
    <row r="558" spans="1:10" ht="15.75" customHeight="1">
      <c r="A558" s="69"/>
      <c r="B558" s="41"/>
      <c r="C558" s="41" t="s">
        <v>289</v>
      </c>
      <c r="D558" s="41" t="s">
        <v>184</v>
      </c>
      <c r="E558" s="41"/>
      <c r="F558" s="41"/>
      <c r="G558" s="37">
        <v>0</v>
      </c>
      <c r="H558" s="37">
        <v>160000</v>
      </c>
      <c r="I558" s="37">
        <v>160000</v>
      </c>
      <c r="J558" s="163">
        <f t="shared" si="17"/>
        <v>1</v>
      </c>
    </row>
    <row r="559" spans="1:10" ht="15.75" customHeight="1">
      <c r="A559" s="69"/>
      <c r="B559" s="66" t="s">
        <v>189</v>
      </c>
      <c r="C559" s="66"/>
      <c r="D559" s="66" t="s">
        <v>190</v>
      </c>
      <c r="E559" s="66"/>
      <c r="F559" s="41"/>
      <c r="G559" s="50">
        <f>SUM(G560)</f>
        <v>200000</v>
      </c>
      <c r="H559" s="50">
        <f>SUM(H560)</f>
        <v>492194</v>
      </c>
      <c r="I559" s="50">
        <f>SUM(I560)</f>
        <v>362394</v>
      </c>
      <c r="J559" s="163">
        <f t="shared" si="17"/>
        <v>0.7362828478201685</v>
      </c>
    </row>
    <row r="560" spans="1:10" ht="15.75" customHeight="1">
      <c r="A560" s="69"/>
      <c r="B560" s="41"/>
      <c r="C560" s="41" t="s">
        <v>195</v>
      </c>
      <c r="D560" s="41" t="s">
        <v>196</v>
      </c>
      <c r="E560" s="41"/>
      <c r="F560" s="41"/>
      <c r="G560" s="37">
        <v>200000</v>
      </c>
      <c r="H560" s="37">
        <v>492194</v>
      </c>
      <c r="I560" s="37">
        <v>362394</v>
      </c>
      <c r="J560" s="163">
        <f t="shared" si="17"/>
        <v>0.7362828478201685</v>
      </c>
    </row>
    <row r="561" spans="1:10" ht="15.75" customHeight="1">
      <c r="A561" s="69"/>
      <c r="B561" s="41"/>
      <c r="C561" s="69"/>
      <c r="D561" s="41"/>
      <c r="E561" s="41"/>
      <c r="F561" s="41"/>
      <c r="G561" s="37"/>
      <c r="H561" s="37"/>
      <c r="I561" s="37"/>
      <c r="J561" s="163"/>
    </row>
    <row r="562" spans="1:10" ht="15.75" customHeight="1">
      <c r="A562" s="31" t="s">
        <v>26</v>
      </c>
      <c r="B562" s="66"/>
      <c r="C562" s="66" t="s">
        <v>197</v>
      </c>
      <c r="D562" s="73"/>
      <c r="E562" s="73"/>
      <c r="F562" s="41"/>
      <c r="G562" s="50">
        <f>SUM(G563:G565)</f>
        <v>2026000</v>
      </c>
      <c r="H562" s="50">
        <f>SUM(H563:H565)</f>
        <v>1959231</v>
      </c>
      <c r="I562" s="50">
        <f>SUM(I563:I565)</f>
        <v>1633847</v>
      </c>
      <c r="J562" s="163">
        <f t="shared" si="17"/>
        <v>0.8339225951406445</v>
      </c>
    </row>
    <row r="563" spans="1:10" ht="15.75" customHeight="1">
      <c r="A563" s="69"/>
      <c r="B563" s="41"/>
      <c r="C563" s="41"/>
      <c r="D563" s="71" t="s">
        <v>198</v>
      </c>
      <c r="E563" s="41"/>
      <c r="F563" s="41"/>
      <c r="G563" s="37">
        <v>1838000</v>
      </c>
      <c r="H563" s="37">
        <v>1771231</v>
      </c>
      <c r="I563" s="37">
        <v>1466113</v>
      </c>
      <c r="J563" s="163">
        <f t="shared" si="17"/>
        <v>0.8277367548332205</v>
      </c>
    </row>
    <row r="564" spans="1:10" ht="15.75" customHeight="1">
      <c r="A564" s="69"/>
      <c r="B564" s="41"/>
      <c r="C564" s="41"/>
      <c r="D564" s="71" t="s">
        <v>199</v>
      </c>
      <c r="E564" s="41"/>
      <c r="F564" s="41"/>
      <c r="G564" s="37">
        <v>103000</v>
      </c>
      <c r="H564" s="37">
        <v>103000</v>
      </c>
      <c r="I564" s="37">
        <v>86720</v>
      </c>
      <c r="J564" s="163">
        <f t="shared" si="17"/>
        <v>0.8419417475728155</v>
      </c>
    </row>
    <row r="565" spans="1:10" ht="15.75" customHeight="1">
      <c r="A565" s="69"/>
      <c r="B565" s="41"/>
      <c r="C565" s="41"/>
      <c r="D565" s="71" t="s">
        <v>200</v>
      </c>
      <c r="E565" s="41"/>
      <c r="F565" s="41"/>
      <c r="G565" s="37">
        <v>85000</v>
      </c>
      <c r="H565" s="37">
        <v>85000</v>
      </c>
      <c r="I565" s="37">
        <v>81014</v>
      </c>
      <c r="J565" s="163">
        <f t="shared" si="17"/>
        <v>0.9531058823529411</v>
      </c>
    </row>
    <row r="566" spans="1:10" ht="15.75" customHeight="1">
      <c r="A566" s="69"/>
      <c r="B566" s="41"/>
      <c r="C566" s="41"/>
      <c r="D566" s="41"/>
      <c r="E566" s="41"/>
      <c r="F566" s="41"/>
      <c r="G566" s="37"/>
      <c r="H566" s="37"/>
      <c r="I566" s="37"/>
      <c r="J566" s="163"/>
    </row>
    <row r="567" spans="1:10" ht="15.75" customHeight="1">
      <c r="A567" s="31" t="s">
        <v>27</v>
      </c>
      <c r="B567" s="66"/>
      <c r="C567" s="66" t="s">
        <v>28</v>
      </c>
      <c r="D567" s="66"/>
      <c r="E567" s="66"/>
      <c r="F567" s="41"/>
      <c r="G567" s="50">
        <f>G568+G575+G581+G592+G597</f>
        <v>11160000</v>
      </c>
      <c r="H567" s="50">
        <f>H568+H575+H581+H592+H597</f>
        <v>11941500</v>
      </c>
      <c r="I567" s="50">
        <f>I568+I575+I581+I592+I597</f>
        <v>11256814</v>
      </c>
      <c r="J567" s="163">
        <f t="shared" si="17"/>
        <v>0.9426633170037265</v>
      </c>
    </row>
    <row r="568" spans="1:10" ht="15.75" customHeight="1">
      <c r="A568" s="75"/>
      <c r="B568" s="66" t="s">
        <v>201</v>
      </c>
      <c r="C568" s="76"/>
      <c r="D568" s="66" t="s">
        <v>202</v>
      </c>
      <c r="E568" s="77"/>
      <c r="F568" s="41"/>
      <c r="G568" s="50">
        <f>G569+G572</f>
        <v>2000000</v>
      </c>
      <c r="H568" s="50">
        <f>H569+H572</f>
        <v>1900000</v>
      </c>
      <c r="I568" s="50">
        <f>I569+I572</f>
        <v>1863520</v>
      </c>
      <c r="J568" s="163">
        <f t="shared" si="17"/>
        <v>0.9808</v>
      </c>
    </row>
    <row r="569" spans="1:10" ht="15.75" customHeight="1">
      <c r="A569" s="69"/>
      <c r="B569" s="41"/>
      <c r="C569" s="41" t="s">
        <v>203</v>
      </c>
      <c r="D569" s="41" t="s">
        <v>204</v>
      </c>
      <c r="E569" s="75"/>
      <c r="F569" s="41"/>
      <c r="G569" s="37">
        <f>SUM(G570:G571)</f>
        <v>600000</v>
      </c>
      <c r="H569" s="37">
        <f>SUM(H570:H571)</f>
        <v>300000</v>
      </c>
      <c r="I569" s="37">
        <f>SUM(I570:I571)</f>
        <v>272748</v>
      </c>
      <c r="J569" s="163">
        <f t="shared" si="17"/>
        <v>0.90916</v>
      </c>
    </row>
    <row r="570" spans="1:10" ht="15.75" customHeight="1">
      <c r="A570" s="69"/>
      <c r="B570" s="41"/>
      <c r="C570" s="41"/>
      <c r="D570" s="41"/>
      <c r="E570" s="75" t="s">
        <v>206</v>
      </c>
      <c r="F570" s="41"/>
      <c r="G570" s="37">
        <v>100000</v>
      </c>
      <c r="H570" s="37">
        <v>100000</v>
      </c>
      <c r="I570" s="37">
        <v>75581</v>
      </c>
      <c r="J570" s="163">
        <f t="shared" si="17"/>
        <v>0.75581</v>
      </c>
    </row>
    <row r="571" spans="1:10" ht="15.75" customHeight="1">
      <c r="A571" s="69"/>
      <c r="B571" s="41"/>
      <c r="C571" s="41"/>
      <c r="D571" s="41"/>
      <c r="E571" s="75" t="s">
        <v>333</v>
      </c>
      <c r="F571" s="41"/>
      <c r="G571" s="37">
        <v>500000</v>
      </c>
      <c r="H571" s="37">
        <v>200000</v>
      </c>
      <c r="I571" s="37">
        <v>197167</v>
      </c>
      <c r="J571" s="163">
        <f t="shared" si="17"/>
        <v>0.985835</v>
      </c>
    </row>
    <row r="572" spans="1:10" ht="15.75" customHeight="1">
      <c r="A572" s="69"/>
      <c r="B572" s="41"/>
      <c r="C572" s="41" t="s">
        <v>208</v>
      </c>
      <c r="D572" s="41" t="s">
        <v>209</v>
      </c>
      <c r="E572" s="41"/>
      <c r="F572" s="41"/>
      <c r="G572" s="37">
        <f>SUM(G573:G574)</f>
        <v>1400000</v>
      </c>
      <c r="H572" s="37">
        <f>SUM(H573:H574)</f>
        <v>1600000</v>
      </c>
      <c r="I572" s="37">
        <f>SUM(I573:I574)</f>
        <v>1590772</v>
      </c>
      <c r="J572" s="163">
        <f t="shared" si="17"/>
        <v>0.9942325</v>
      </c>
    </row>
    <row r="573" spans="1:10" ht="15.75" customHeight="1">
      <c r="A573" s="31"/>
      <c r="B573" s="66"/>
      <c r="C573" s="66"/>
      <c r="D573" s="66"/>
      <c r="E573" s="71" t="s">
        <v>210</v>
      </c>
      <c r="F573" s="41"/>
      <c r="G573" s="37">
        <v>100000</v>
      </c>
      <c r="H573" s="37">
        <v>100000</v>
      </c>
      <c r="I573" s="37">
        <v>91719</v>
      </c>
      <c r="J573" s="163">
        <f t="shared" si="17"/>
        <v>0.91719</v>
      </c>
    </row>
    <row r="574" spans="1:10" ht="15.75" customHeight="1">
      <c r="A574" s="31"/>
      <c r="B574" s="66"/>
      <c r="C574" s="66"/>
      <c r="D574" s="66"/>
      <c r="E574" s="71" t="s">
        <v>211</v>
      </c>
      <c r="F574" s="41"/>
      <c r="G574" s="37">
        <v>1300000</v>
      </c>
      <c r="H574" s="37">
        <v>1500000</v>
      </c>
      <c r="I574" s="37">
        <v>1499053</v>
      </c>
      <c r="J574" s="163">
        <f t="shared" si="17"/>
        <v>0.9993686666666667</v>
      </c>
    </row>
    <row r="575" spans="1:10" ht="15.75" customHeight="1">
      <c r="A575" s="75"/>
      <c r="B575" s="66" t="s">
        <v>212</v>
      </c>
      <c r="C575" s="76"/>
      <c r="D575" s="66" t="s">
        <v>213</v>
      </c>
      <c r="E575" s="76"/>
      <c r="F575" s="41"/>
      <c r="G575" s="50">
        <f>G576+G579</f>
        <v>370000</v>
      </c>
      <c r="H575" s="50">
        <f>H576+H579</f>
        <v>280000</v>
      </c>
      <c r="I575" s="50">
        <f>I576+I579</f>
        <v>175877</v>
      </c>
      <c r="J575" s="163">
        <f t="shared" si="17"/>
        <v>0.6281321428571428</v>
      </c>
    </row>
    <row r="576" spans="1:10" ht="15.75" customHeight="1">
      <c r="A576" s="69"/>
      <c r="B576" s="41"/>
      <c r="C576" s="41" t="s">
        <v>214</v>
      </c>
      <c r="D576" s="41" t="s">
        <v>215</v>
      </c>
      <c r="E576" s="41"/>
      <c r="F576" s="41"/>
      <c r="G576" s="37">
        <f>SUM(G577:G578)</f>
        <v>250000</v>
      </c>
      <c r="H576" s="37">
        <f>SUM(H577:H578)</f>
        <v>160000</v>
      </c>
      <c r="I576" s="37">
        <f>SUM(I577:I578)</f>
        <v>142571</v>
      </c>
      <c r="J576" s="163">
        <f t="shared" si="17"/>
        <v>0.89106875</v>
      </c>
    </row>
    <row r="577" spans="1:10" ht="15.75" customHeight="1">
      <c r="A577" s="69"/>
      <c r="B577" s="41"/>
      <c r="C577" s="41"/>
      <c r="D577" s="41"/>
      <c r="E577" s="71" t="s">
        <v>216</v>
      </c>
      <c r="F577" s="41"/>
      <c r="G577" s="37">
        <v>100000</v>
      </c>
      <c r="H577" s="37">
        <v>110000</v>
      </c>
      <c r="I577" s="37">
        <v>107733</v>
      </c>
      <c r="J577" s="163">
        <f t="shared" si="17"/>
        <v>0.9793909090909091</v>
      </c>
    </row>
    <row r="578" spans="1:10" ht="15.75" customHeight="1">
      <c r="A578" s="69"/>
      <c r="B578" s="41"/>
      <c r="C578" s="41"/>
      <c r="D578" s="41"/>
      <c r="E578" s="71" t="s">
        <v>217</v>
      </c>
      <c r="F578" s="41"/>
      <c r="G578" s="37">
        <v>150000</v>
      </c>
      <c r="H578" s="37">
        <v>50000</v>
      </c>
      <c r="I578" s="37">
        <v>34838</v>
      </c>
      <c r="J578" s="163">
        <f t="shared" si="17"/>
        <v>0.69676</v>
      </c>
    </row>
    <row r="579" spans="1:10" ht="15.75" customHeight="1">
      <c r="A579" s="69"/>
      <c r="B579" s="41"/>
      <c r="C579" s="41" t="s">
        <v>219</v>
      </c>
      <c r="D579" s="41" t="s">
        <v>220</v>
      </c>
      <c r="E579" s="41"/>
      <c r="F579" s="41"/>
      <c r="G579" s="37">
        <f>SUM(G580)</f>
        <v>120000</v>
      </c>
      <c r="H579" s="37">
        <f>SUM(H580)</f>
        <v>120000</v>
      </c>
      <c r="I579" s="37">
        <f>SUM(I580)</f>
        <v>33306</v>
      </c>
      <c r="J579" s="163">
        <f t="shared" si="17"/>
        <v>0.27755</v>
      </c>
    </row>
    <row r="580" spans="1:10" ht="15.75" customHeight="1">
      <c r="A580" s="69"/>
      <c r="B580" s="41"/>
      <c r="C580" s="41"/>
      <c r="D580" s="41"/>
      <c r="E580" s="71" t="s">
        <v>221</v>
      </c>
      <c r="F580" s="41"/>
      <c r="G580" s="37">
        <v>120000</v>
      </c>
      <c r="H580" s="37">
        <v>120000</v>
      </c>
      <c r="I580" s="37">
        <v>33306</v>
      </c>
      <c r="J580" s="163">
        <f t="shared" si="17"/>
        <v>0.27755</v>
      </c>
    </row>
    <row r="581" spans="1:10" ht="15.75" customHeight="1">
      <c r="A581" s="75"/>
      <c r="B581" s="66" t="s">
        <v>222</v>
      </c>
      <c r="C581" s="76"/>
      <c r="D581" s="66" t="s">
        <v>223</v>
      </c>
      <c r="E581" s="76"/>
      <c r="F581" s="41"/>
      <c r="G581" s="50">
        <f>G582+G586+G587</f>
        <v>7070000</v>
      </c>
      <c r="H581" s="50">
        <f>H582+H586+H587</f>
        <v>7899500</v>
      </c>
      <c r="I581" s="50">
        <f>I582+I586+I587</f>
        <v>7395603</v>
      </c>
      <c r="J581" s="163">
        <f t="shared" si="17"/>
        <v>0.9362115323754668</v>
      </c>
    </row>
    <row r="582" spans="1:10" ht="15.75" customHeight="1">
      <c r="A582" s="69"/>
      <c r="B582" s="41"/>
      <c r="C582" s="41" t="s">
        <v>224</v>
      </c>
      <c r="D582" s="41" t="s">
        <v>225</v>
      </c>
      <c r="E582" s="41"/>
      <c r="F582" s="41"/>
      <c r="G582" s="37">
        <f>SUM(G583:G585)</f>
        <v>420000</v>
      </c>
      <c r="H582" s="37">
        <f>SUM(H583:H585)</f>
        <v>1090000</v>
      </c>
      <c r="I582" s="37">
        <f>SUM(I583:I585)</f>
        <v>896383</v>
      </c>
      <c r="J582" s="163">
        <f t="shared" si="17"/>
        <v>0.8223697247706422</v>
      </c>
    </row>
    <row r="583" spans="1:10" ht="15.75" customHeight="1">
      <c r="A583" s="69"/>
      <c r="B583" s="41"/>
      <c r="C583" s="41"/>
      <c r="D583" s="41"/>
      <c r="E583" s="71" t="s">
        <v>226</v>
      </c>
      <c r="F583" s="41"/>
      <c r="G583" s="37">
        <v>180000</v>
      </c>
      <c r="H583" s="37">
        <v>180000</v>
      </c>
      <c r="I583" s="37">
        <v>167335</v>
      </c>
      <c r="J583" s="163">
        <f t="shared" si="17"/>
        <v>0.9296388888888889</v>
      </c>
    </row>
    <row r="584" spans="1:10" ht="15.75" customHeight="1">
      <c r="A584" s="69"/>
      <c r="B584" s="41"/>
      <c r="C584" s="41"/>
      <c r="D584" s="41"/>
      <c r="E584" s="71" t="s">
        <v>227</v>
      </c>
      <c r="F584" s="41"/>
      <c r="G584" s="37">
        <v>180000</v>
      </c>
      <c r="H584" s="37">
        <v>820000</v>
      </c>
      <c r="I584" s="37">
        <v>659153</v>
      </c>
      <c r="J584" s="163">
        <f t="shared" si="17"/>
        <v>0.8038451219512195</v>
      </c>
    </row>
    <row r="585" spans="1:10" ht="15.75" customHeight="1">
      <c r="A585" s="69"/>
      <c r="B585" s="41"/>
      <c r="C585" s="41"/>
      <c r="D585" s="41"/>
      <c r="E585" s="71" t="s">
        <v>228</v>
      </c>
      <c r="F585" s="41"/>
      <c r="G585" s="37">
        <v>60000</v>
      </c>
      <c r="H585" s="37">
        <v>90000</v>
      </c>
      <c r="I585" s="37">
        <v>69895</v>
      </c>
      <c r="J585" s="163">
        <f t="shared" si="17"/>
        <v>0.7766111111111111</v>
      </c>
    </row>
    <row r="586" spans="1:10" ht="15.75" customHeight="1">
      <c r="A586" s="69"/>
      <c r="B586" s="41"/>
      <c r="C586" s="41" t="s">
        <v>231</v>
      </c>
      <c r="D586" s="41" t="s">
        <v>232</v>
      </c>
      <c r="E586" s="41"/>
      <c r="F586" s="41"/>
      <c r="G586" s="37">
        <v>150000</v>
      </c>
      <c r="H586" s="37">
        <v>150000</v>
      </c>
      <c r="I586" s="37">
        <v>95039</v>
      </c>
      <c r="J586" s="163">
        <f t="shared" si="17"/>
        <v>0.6335933333333333</v>
      </c>
    </row>
    <row r="587" spans="1:10" ht="15.75" customHeight="1">
      <c r="A587" s="69"/>
      <c r="B587" s="41"/>
      <c r="C587" s="41" t="s">
        <v>233</v>
      </c>
      <c r="D587" s="41" t="s">
        <v>234</v>
      </c>
      <c r="E587" s="41"/>
      <c r="F587" s="41"/>
      <c r="G587" s="37">
        <f>SUM(G588:G591)</f>
        <v>6500000</v>
      </c>
      <c r="H587" s="37">
        <f>SUM(H588:H591)</f>
        <v>6659500</v>
      </c>
      <c r="I587" s="37">
        <f>SUM(I588:I591)</f>
        <v>6404181</v>
      </c>
      <c r="J587" s="163">
        <f t="shared" si="17"/>
        <v>0.9616609355056686</v>
      </c>
    </row>
    <row r="588" spans="1:10" ht="15.75" customHeight="1">
      <c r="A588" s="69"/>
      <c r="B588" s="41"/>
      <c r="C588" s="41"/>
      <c r="D588" s="41"/>
      <c r="E588" s="71" t="s">
        <v>235</v>
      </c>
      <c r="F588" s="41"/>
      <c r="G588" s="37">
        <v>100000</v>
      </c>
      <c r="H588" s="37">
        <v>144100</v>
      </c>
      <c r="I588" s="37">
        <v>144069</v>
      </c>
      <c r="J588" s="163">
        <f t="shared" si="17"/>
        <v>0.9997848716169326</v>
      </c>
    </row>
    <row r="589" spans="1:10" ht="15.75" customHeight="1">
      <c r="A589" s="69"/>
      <c r="B589" s="41"/>
      <c r="C589" s="41"/>
      <c r="D589" s="41"/>
      <c r="E589" s="71" t="s">
        <v>340</v>
      </c>
      <c r="F589" s="41"/>
      <c r="G589" s="37">
        <v>400000</v>
      </c>
      <c r="H589" s="37">
        <v>400000</v>
      </c>
      <c r="I589" s="37">
        <v>333500</v>
      </c>
      <c r="J589" s="163">
        <f t="shared" si="17"/>
        <v>0.83375</v>
      </c>
    </row>
    <row r="590" spans="1:10" ht="15.75" customHeight="1">
      <c r="A590" s="69"/>
      <c r="B590" s="41"/>
      <c r="C590" s="41"/>
      <c r="D590" s="41"/>
      <c r="E590" s="71" t="s">
        <v>341</v>
      </c>
      <c r="F590" s="41"/>
      <c r="G590" s="37">
        <v>2500000</v>
      </c>
      <c r="H590" s="37">
        <v>2500000</v>
      </c>
      <c r="I590" s="37">
        <v>2333191</v>
      </c>
      <c r="J590" s="163">
        <f t="shared" si="17"/>
        <v>0.9332764</v>
      </c>
    </row>
    <row r="591" spans="1:10" ht="15.75" customHeight="1">
      <c r="A591" s="69"/>
      <c r="B591" s="41"/>
      <c r="C591" s="41"/>
      <c r="D591" s="41"/>
      <c r="E591" s="71" t="s">
        <v>236</v>
      </c>
      <c r="F591" s="41"/>
      <c r="G591" s="37">
        <v>3500000</v>
      </c>
      <c r="H591" s="37">
        <v>3615400</v>
      </c>
      <c r="I591" s="37">
        <v>3593421</v>
      </c>
      <c r="J591" s="163">
        <f aca="true" t="shared" si="18" ref="J591:J654">I591/H591</f>
        <v>0.9939207279969021</v>
      </c>
    </row>
    <row r="592" spans="1:10" ht="15.75" customHeight="1">
      <c r="A592" s="75"/>
      <c r="B592" s="66" t="s">
        <v>238</v>
      </c>
      <c r="C592" s="76"/>
      <c r="D592" s="66" t="s">
        <v>239</v>
      </c>
      <c r="E592" s="76"/>
      <c r="F592" s="41"/>
      <c r="G592" s="50">
        <f>G593+G595</f>
        <v>350000</v>
      </c>
      <c r="H592" s="50">
        <f>H593+H595</f>
        <v>266400</v>
      </c>
      <c r="I592" s="50">
        <f>I593+I595</f>
        <v>266383</v>
      </c>
      <c r="J592" s="163">
        <f t="shared" si="18"/>
        <v>0.9999361861861862</v>
      </c>
    </row>
    <row r="593" spans="1:10" ht="15.75" customHeight="1">
      <c r="A593" s="69"/>
      <c r="B593" s="41"/>
      <c r="C593" s="41" t="s">
        <v>240</v>
      </c>
      <c r="D593" s="41" t="s">
        <v>241</v>
      </c>
      <c r="E593" s="41"/>
      <c r="F593" s="41"/>
      <c r="G593" s="37">
        <f>G594</f>
        <v>250000</v>
      </c>
      <c r="H593" s="37">
        <f>H594</f>
        <v>266400</v>
      </c>
      <c r="I593" s="37">
        <f>I594</f>
        <v>266383</v>
      </c>
      <c r="J593" s="163">
        <f t="shared" si="18"/>
        <v>0.9999361861861862</v>
      </c>
    </row>
    <row r="594" spans="1:10" ht="15.75" customHeight="1">
      <c r="A594" s="69"/>
      <c r="B594" s="41"/>
      <c r="C594" s="41"/>
      <c r="D594" s="41"/>
      <c r="E594" s="71" t="s">
        <v>242</v>
      </c>
      <c r="F594" s="41"/>
      <c r="G594" s="37">
        <v>250000</v>
      </c>
      <c r="H594" s="37">
        <v>266400</v>
      </c>
      <c r="I594" s="37">
        <v>266383</v>
      </c>
      <c r="J594" s="163">
        <f t="shared" si="18"/>
        <v>0.9999361861861862</v>
      </c>
    </row>
    <row r="595" spans="1:10" ht="15.75" customHeight="1">
      <c r="A595" s="69"/>
      <c r="B595" s="41"/>
      <c r="C595" s="41" t="s">
        <v>243</v>
      </c>
      <c r="D595" s="41" t="s">
        <v>244</v>
      </c>
      <c r="E595" s="41"/>
      <c r="F595" s="41"/>
      <c r="G595" s="37">
        <f>SUM(G596)</f>
        <v>100000</v>
      </c>
      <c r="H595" s="37">
        <f>SUM(H596)</f>
        <v>0</v>
      </c>
      <c r="I595" s="37">
        <f>SUM(I596)</f>
        <v>0</v>
      </c>
      <c r="J595" s="163"/>
    </row>
    <row r="596" spans="1:10" ht="15.75" customHeight="1">
      <c r="A596" s="69"/>
      <c r="B596" s="41"/>
      <c r="C596" s="41"/>
      <c r="D596" s="41"/>
      <c r="E596" s="71" t="s">
        <v>245</v>
      </c>
      <c r="F596" s="41"/>
      <c r="G596" s="37">
        <v>100000</v>
      </c>
      <c r="H596" s="37">
        <v>0</v>
      </c>
      <c r="I596" s="37">
        <v>0</v>
      </c>
      <c r="J596" s="163"/>
    </row>
    <row r="597" spans="1:10" ht="15.75" customHeight="1">
      <c r="A597" s="75"/>
      <c r="B597" s="66" t="s">
        <v>246</v>
      </c>
      <c r="C597" s="76"/>
      <c r="D597" s="66" t="s">
        <v>247</v>
      </c>
      <c r="E597" s="76"/>
      <c r="F597" s="41"/>
      <c r="G597" s="50">
        <f>G598+G599</f>
        <v>1370000</v>
      </c>
      <c r="H597" s="50">
        <f>H598+H599</f>
        <v>1595600</v>
      </c>
      <c r="I597" s="50">
        <f>I598+I599</f>
        <v>1555431</v>
      </c>
      <c r="J597" s="163">
        <f t="shared" si="18"/>
        <v>0.9748251441464026</v>
      </c>
    </row>
    <row r="598" spans="1:10" ht="15.75" customHeight="1">
      <c r="A598" s="69"/>
      <c r="B598" s="41"/>
      <c r="C598" s="41" t="s">
        <v>248</v>
      </c>
      <c r="D598" s="41" t="s">
        <v>249</v>
      </c>
      <c r="E598" s="41"/>
      <c r="F598" s="41"/>
      <c r="G598" s="37">
        <v>1200000</v>
      </c>
      <c r="H598" s="37">
        <v>1425600</v>
      </c>
      <c r="I598" s="37">
        <v>1425574</v>
      </c>
      <c r="J598" s="163">
        <f t="shared" si="18"/>
        <v>0.9999817620650954</v>
      </c>
    </row>
    <row r="599" spans="1:10" ht="15.75" customHeight="1">
      <c r="A599" s="69"/>
      <c r="B599" s="41"/>
      <c r="C599" s="41" t="s">
        <v>321</v>
      </c>
      <c r="D599" s="41" t="s">
        <v>342</v>
      </c>
      <c r="E599" s="41"/>
      <c r="F599" s="41"/>
      <c r="G599" s="37">
        <f>G600</f>
        <v>170000</v>
      </c>
      <c r="H599" s="37">
        <f>H600</f>
        <v>170000</v>
      </c>
      <c r="I599" s="37">
        <f>I600</f>
        <v>129857</v>
      </c>
      <c r="J599" s="163">
        <f t="shared" si="18"/>
        <v>0.7638647058823529</v>
      </c>
    </row>
    <row r="600" spans="1:10" ht="15.75" customHeight="1">
      <c r="A600" s="69"/>
      <c r="B600" s="41"/>
      <c r="C600" s="41"/>
      <c r="D600" s="71" t="s">
        <v>322</v>
      </c>
      <c r="E600" s="41"/>
      <c r="F600" s="41"/>
      <c r="G600" s="37">
        <v>170000</v>
      </c>
      <c r="H600" s="37">
        <v>170000</v>
      </c>
      <c r="I600" s="37">
        <v>129857</v>
      </c>
      <c r="J600" s="163">
        <f t="shared" si="18"/>
        <v>0.7638647058823529</v>
      </c>
    </row>
    <row r="601" spans="1:10" ht="15.75" customHeight="1">
      <c r="A601" s="82" t="s">
        <v>34</v>
      </c>
      <c r="B601" s="41"/>
      <c r="C601" s="66" t="s">
        <v>35</v>
      </c>
      <c r="D601" s="41"/>
      <c r="E601" s="41"/>
      <c r="F601" s="41"/>
      <c r="G601" s="50">
        <f>G602+G604</f>
        <v>2000000</v>
      </c>
      <c r="H601" s="50">
        <f>H602+H604</f>
        <v>2000000</v>
      </c>
      <c r="I601" s="50">
        <f>I602+I604</f>
        <v>1717290</v>
      </c>
      <c r="J601" s="163">
        <f t="shared" si="18"/>
        <v>0.858645</v>
      </c>
    </row>
    <row r="602" spans="1:10" ht="15.75" customHeight="1">
      <c r="A602" s="69"/>
      <c r="B602" s="41" t="s">
        <v>326</v>
      </c>
      <c r="C602" s="41"/>
      <c r="D602" s="41" t="s">
        <v>327</v>
      </c>
      <c r="E602" s="41"/>
      <c r="F602" s="41"/>
      <c r="G602" s="37">
        <f>G603</f>
        <v>1575000</v>
      </c>
      <c r="H602" s="37">
        <f>H603</f>
        <v>1575000</v>
      </c>
      <c r="I602" s="37">
        <f>I603</f>
        <v>1352197</v>
      </c>
      <c r="J602" s="163">
        <f t="shared" si="18"/>
        <v>0.8585377777777777</v>
      </c>
    </row>
    <row r="603" spans="1:10" ht="15.75" customHeight="1">
      <c r="A603" s="69"/>
      <c r="B603" s="41"/>
      <c r="C603" s="41"/>
      <c r="D603" s="41"/>
      <c r="E603" s="41" t="s">
        <v>343</v>
      </c>
      <c r="F603" s="41"/>
      <c r="G603" s="37">
        <v>1575000</v>
      </c>
      <c r="H603" s="37">
        <v>1575000</v>
      </c>
      <c r="I603" s="37">
        <v>1352197</v>
      </c>
      <c r="J603" s="163">
        <f t="shared" si="18"/>
        <v>0.8585377777777777</v>
      </c>
    </row>
    <row r="604" spans="1:10" ht="15.75" customHeight="1">
      <c r="A604" s="69"/>
      <c r="B604" s="41" t="s">
        <v>284</v>
      </c>
      <c r="C604" s="41"/>
      <c r="D604" s="41" t="s">
        <v>285</v>
      </c>
      <c r="E604" s="41"/>
      <c r="F604" s="41"/>
      <c r="G604" s="37">
        <v>425000</v>
      </c>
      <c r="H604" s="37">
        <v>425000</v>
      </c>
      <c r="I604" s="37">
        <v>365093</v>
      </c>
      <c r="J604" s="163">
        <f t="shared" si="18"/>
        <v>0.8590423529411765</v>
      </c>
    </row>
    <row r="605" spans="1:10" ht="15.75" customHeight="1">
      <c r="A605" s="69"/>
      <c r="B605" s="41"/>
      <c r="C605" s="41"/>
      <c r="D605" s="41"/>
      <c r="E605" s="41"/>
      <c r="F605" s="41"/>
      <c r="G605" s="37"/>
      <c r="H605" s="37"/>
      <c r="I605" s="37"/>
      <c r="J605" s="163"/>
    </row>
    <row r="606" spans="1:10" ht="15.75" customHeight="1">
      <c r="A606" s="9" t="s">
        <v>344</v>
      </c>
      <c r="B606" s="16"/>
      <c r="C606" s="16"/>
      <c r="D606" s="16"/>
      <c r="E606" s="16"/>
      <c r="F606" s="16"/>
      <c r="G606" s="35">
        <f>G613+G607</f>
        <v>1200000</v>
      </c>
      <c r="H606" s="35">
        <f>H613+H607</f>
        <v>1238950</v>
      </c>
      <c r="I606" s="35">
        <f>I613+I607</f>
        <v>1238312</v>
      </c>
      <c r="J606" s="164">
        <f t="shared" si="18"/>
        <v>0.9994850478227532</v>
      </c>
    </row>
    <row r="607" spans="1:10" ht="15.75" customHeight="1">
      <c r="A607" s="31" t="s">
        <v>27</v>
      </c>
      <c r="B607" s="46"/>
      <c r="C607" s="46" t="s">
        <v>28</v>
      </c>
      <c r="D607" s="46"/>
      <c r="E607" s="46"/>
      <c r="F607" s="46"/>
      <c r="G607" s="99">
        <f>G608</f>
        <v>800000</v>
      </c>
      <c r="H607" s="99">
        <f>H608+H611</f>
        <v>838950</v>
      </c>
      <c r="I607" s="99">
        <f>I608+I611</f>
        <v>838312</v>
      </c>
      <c r="J607" s="163">
        <f t="shared" si="18"/>
        <v>0.999239525597473</v>
      </c>
    </row>
    <row r="608" spans="1:10" ht="15.75" customHeight="1">
      <c r="A608" s="45"/>
      <c r="B608" s="46" t="s">
        <v>222</v>
      </c>
      <c r="C608" s="46" t="s">
        <v>223</v>
      </c>
      <c r="D608" s="46"/>
      <c r="E608" s="46"/>
      <c r="F608" s="46"/>
      <c r="G608" s="99">
        <f>G609</f>
        <v>800000</v>
      </c>
      <c r="H608" s="99">
        <f>H609</f>
        <v>811000</v>
      </c>
      <c r="I608" s="99">
        <f>I609</f>
        <v>810362</v>
      </c>
      <c r="J608" s="163">
        <f t="shared" si="18"/>
        <v>0.9992133168927251</v>
      </c>
    </row>
    <row r="609" spans="1:10" ht="15.75" customHeight="1">
      <c r="A609" s="45"/>
      <c r="B609" s="46"/>
      <c r="C609" s="48" t="s">
        <v>233</v>
      </c>
      <c r="D609" s="48" t="s">
        <v>234</v>
      </c>
      <c r="E609" s="48"/>
      <c r="F609" s="46"/>
      <c r="G609" s="40">
        <v>800000</v>
      </c>
      <c r="H609" s="40">
        <v>811000</v>
      </c>
      <c r="I609" s="40">
        <v>810362</v>
      </c>
      <c r="J609" s="163">
        <f t="shared" si="18"/>
        <v>0.9992133168927251</v>
      </c>
    </row>
    <row r="610" spans="1:10" ht="15.75" customHeight="1">
      <c r="A610" s="45"/>
      <c r="B610" s="46"/>
      <c r="C610" s="46"/>
      <c r="D610" s="46"/>
      <c r="E610" s="48" t="s">
        <v>345</v>
      </c>
      <c r="F610" s="46"/>
      <c r="G610" s="40">
        <v>800000</v>
      </c>
      <c r="H610" s="40">
        <v>811000</v>
      </c>
      <c r="I610" s="40">
        <v>810362</v>
      </c>
      <c r="J610" s="163">
        <f t="shared" si="18"/>
        <v>0.9992133168927251</v>
      </c>
    </row>
    <row r="611" spans="1:10" ht="15.75" customHeight="1">
      <c r="A611" s="45"/>
      <c r="B611" s="66" t="s">
        <v>246</v>
      </c>
      <c r="C611" s="76"/>
      <c r="D611" s="66" t="s">
        <v>247</v>
      </c>
      <c r="E611" s="76"/>
      <c r="F611" s="46"/>
      <c r="G611" s="40"/>
      <c r="H611" s="40">
        <f>H612</f>
        <v>27950</v>
      </c>
      <c r="I611" s="40">
        <f>I612</f>
        <v>27950</v>
      </c>
      <c r="J611" s="163">
        <f t="shared" si="18"/>
        <v>1</v>
      </c>
    </row>
    <row r="612" spans="1:10" ht="15.75" customHeight="1">
      <c r="A612" s="45"/>
      <c r="B612" s="41"/>
      <c r="C612" s="41" t="s">
        <v>248</v>
      </c>
      <c r="D612" s="41" t="s">
        <v>249</v>
      </c>
      <c r="E612" s="41"/>
      <c r="F612" s="46"/>
      <c r="G612" s="40"/>
      <c r="H612" s="40">
        <v>27950</v>
      </c>
      <c r="I612" s="40">
        <v>27950</v>
      </c>
      <c r="J612" s="163">
        <f t="shared" si="18"/>
        <v>1</v>
      </c>
    </row>
    <row r="613" spans="1:10" ht="15.75" customHeight="1">
      <c r="A613" s="31" t="s">
        <v>31</v>
      </c>
      <c r="B613" s="66"/>
      <c r="C613" s="66" t="s">
        <v>32</v>
      </c>
      <c r="D613" s="66"/>
      <c r="E613" s="66"/>
      <c r="F613" s="41"/>
      <c r="G613" s="37">
        <f>G614</f>
        <v>400000</v>
      </c>
      <c r="H613" s="37">
        <f>H614</f>
        <v>400000</v>
      </c>
      <c r="I613" s="37">
        <f>I614</f>
        <v>400000</v>
      </c>
      <c r="J613" s="163">
        <f t="shared" si="18"/>
        <v>1</v>
      </c>
    </row>
    <row r="614" spans="1:10" ht="15.75" customHeight="1">
      <c r="A614" s="69"/>
      <c r="B614" s="41"/>
      <c r="C614" s="41" t="s">
        <v>257</v>
      </c>
      <c r="D614" s="41" t="s">
        <v>258</v>
      </c>
      <c r="E614" s="41"/>
      <c r="F614" s="41"/>
      <c r="G614" s="40">
        <v>400000</v>
      </c>
      <c r="H614" s="40">
        <v>400000</v>
      </c>
      <c r="I614" s="40">
        <v>400000</v>
      </c>
      <c r="J614" s="163">
        <f t="shared" si="18"/>
        <v>1</v>
      </c>
    </row>
    <row r="615" spans="1:10" ht="15.75" customHeight="1">
      <c r="A615" s="69"/>
      <c r="B615" s="41"/>
      <c r="C615" s="41"/>
      <c r="D615" s="41"/>
      <c r="E615" s="41"/>
      <c r="F615" s="41"/>
      <c r="G615" s="37"/>
      <c r="H615" s="37"/>
      <c r="I615" s="37"/>
      <c r="J615" s="163"/>
    </row>
    <row r="616" spans="1:10" ht="15.75" customHeight="1">
      <c r="A616" s="9" t="s">
        <v>131</v>
      </c>
      <c r="B616" s="16"/>
      <c r="C616" s="16"/>
      <c r="D616" s="16"/>
      <c r="E616" s="16"/>
      <c r="F616" s="16"/>
      <c r="G616" s="35">
        <f>G617</f>
        <v>34036000</v>
      </c>
      <c r="H616" s="35">
        <f>H617</f>
        <v>0</v>
      </c>
      <c r="I616" s="35">
        <f>I617</f>
        <v>0</v>
      </c>
      <c r="J616" s="164"/>
    </row>
    <row r="617" spans="1:10" ht="15.75" customHeight="1">
      <c r="A617" s="31" t="s">
        <v>31</v>
      </c>
      <c r="B617" s="66"/>
      <c r="C617" s="66" t="s">
        <v>32</v>
      </c>
      <c r="D617" s="66"/>
      <c r="E617" s="66"/>
      <c r="F617" s="41"/>
      <c r="G617" s="50">
        <f>SUM(G618)</f>
        <v>34036000</v>
      </c>
      <c r="H617" s="50">
        <f>SUM(H618)</f>
        <v>0</v>
      </c>
      <c r="I617" s="50">
        <f>SUM(I618)</f>
        <v>0</v>
      </c>
      <c r="J617" s="163"/>
    </row>
    <row r="618" spans="1:10" ht="15.75" customHeight="1">
      <c r="A618" s="69"/>
      <c r="B618" s="41"/>
      <c r="C618" s="41" t="s">
        <v>252</v>
      </c>
      <c r="D618" s="41" t="s">
        <v>346</v>
      </c>
      <c r="E618" s="41"/>
      <c r="F618" s="41">
        <v>34036</v>
      </c>
      <c r="G618" s="37">
        <v>34036000</v>
      </c>
      <c r="H618" s="139"/>
      <c r="I618" s="139"/>
      <c r="J618" s="163"/>
    </row>
    <row r="619" spans="1:10" ht="15.75" customHeight="1">
      <c r="A619" s="69"/>
      <c r="B619" s="41"/>
      <c r="C619" s="41"/>
      <c r="D619" s="41" t="s">
        <v>347</v>
      </c>
      <c r="E619" s="41"/>
      <c r="F619" s="41">
        <v>30158</v>
      </c>
      <c r="G619" s="37"/>
      <c r="H619" s="37"/>
      <c r="I619" s="37"/>
      <c r="J619" s="163"/>
    </row>
    <row r="620" spans="1:10" ht="15.75" customHeight="1">
      <c r="A620" s="69"/>
      <c r="B620" s="41"/>
      <c r="C620" s="41"/>
      <c r="D620" s="41" t="s">
        <v>348</v>
      </c>
      <c r="E620" s="41"/>
      <c r="F620" s="41">
        <v>843</v>
      </c>
      <c r="G620" s="37"/>
      <c r="H620" s="37"/>
      <c r="I620" s="37"/>
      <c r="J620" s="163"/>
    </row>
    <row r="621" spans="1:10" ht="15.75" customHeight="1">
      <c r="A621" s="69"/>
      <c r="B621" s="41"/>
      <c r="C621" s="41"/>
      <c r="D621" s="41" t="s">
        <v>349</v>
      </c>
      <c r="E621" s="41"/>
      <c r="F621" s="41">
        <v>3035</v>
      </c>
      <c r="G621" s="37"/>
      <c r="H621" s="37"/>
      <c r="I621" s="37"/>
      <c r="J621" s="163"/>
    </row>
    <row r="622" spans="1:10" ht="15.75" customHeight="1">
      <c r="A622" s="69"/>
      <c r="B622" s="41"/>
      <c r="C622" s="41"/>
      <c r="D622" s="41"/>
      <c r="E622" s="41"/>
      <c r="F622" s="41"/>
      <c r="G622" s="37"/>
      <c r="H622" s="37"/>
      <c r="I622" s="37"/>
      <c r="J622" s="163"/>
    </row>
    <row r="623" spans="1:10" ht="15.75" customHeight="1">
      <c r="A623" s="9" t="s">
        <v>350</v>
      </c>
      <c r="B623" s="16"/>
      <c r="C623" s="16"/>
      <c r="D623" s="16"/>
      <c r="E623" s="16"/>
      <c r="F623" s="87">
        <v>2.65</v>
      </c>
      <c r="G623" s="35">
        <f>G624+G635+G640</f>
        <v>16922000</v>
      </c>
      <c r="H623" s="35">
        <f>H624+H635+H640+H669</f>
        <v>24656529</v>
      </c>
      <c r="I623" s="35">
        <f>I624+I635+I640+I669</f>
        <v>23562082</v>
      </c>
      <c r="J623" s="164">
        <f t="shared" si="18"/>
        <v>0.9556122842756983</v>
      </c>
    </row>
    <row r="624" spans="1:10" ht="15.75" customHeight="1">
      <c r="A624" s="31" t="s">
        <v>24</v>
      </c>
      <c r="B624" s="66"/>
      <c r="C624" s="66" t="s">
        <v>182</v>
      </c>
      <c r="D624" s="66"/>
      <c r="E624" s="66"/>
      <c r="F624" s="41"/>
      <c r="G624" s="50">
        <f>SUM(G625)</f>
        <v>4188000</v>
      </c>
      <c r="H624" s="50">
        <f>SUM(H625+H632)</f>
        <v>5489480</v>
      </c>
      <c r="I624" s="50">
        <f>SUM(I625+I632)</f>
        <v>5472957</v>
      </c>
      <c r="J624" s="163">
        <f t="shared" si="18"/>
        <v>0.9969900609893834</v>
      </c>
    </row>
    <row r="625" spans="1:10" ht="15.75" customHeight="1">
      <c r="A625" s="69"/>
      <c r="B625" s="66" t="s">
        <v>183</v>
      </c>
      <c r="C625" s="66"/>
      <c r="D625" s="66" t="s">
        <v>184</v>
      </c>
      <c r="E625" s="66"/>
      <c r="F625" s="41"/>
      <c r="G625" s="50">
        <f>SUM(G626:G631)</f>
        <v>4188000</v>
      </c>
      <c r="H625" s="50">
        <f>SUM(H626:H631)</f>
        <v>5408480</v>
      </c>
      <c r="I625" s="50">
        <f>SUM(I626:I631)</f>
        <v>5392587</v>
      </c>
      <c r="J625" s="163">
        <f t="shared" si="18"/>
        <v>0.9970614664378902</v>
      </c>
    </row>
    <row r="626" spans="1:10" ht="15.75" customHeight="1">
      <c r="A626" s="28"/>
      <c r="B626" s="41"/>
      <c r="C626" s="41" t="s">
        <v>185</v>
      </c>
      <c r="D626" s="41" t="s">
        <v>186</v>
      </c>
      <c r="E626" s="41"/>
      <c r="F626" s="41"/>
      <c r="G626" s="37">
        <v>3648000</v>
      </c>
      <c r="H626" s="37">
        <v>4494500</v>
      </c>
      <c r="I626" s="37">
        <v>4494464</v>
      </c>
      <c r="J626" s="163">
        <f t="shared" si="18"/>
        <v>0.999991990210257</v>
      </c>
    </row>
    <row r="627" spans="1:10" ht="15.75" customHeight="1">
      <c r="A627" s="28"/>
      <c r="B627" s="41"/>
      <c r="C627" s="41" t="s">
        <v>497</v>
      </c>
      <c r="D627" s="41" t="s">
        <v>502</v>
      </c>
      <c r="E627" s="41"/>
      <c r="F627" s="41"/>
      <c r="G627" s="37"/>
      <c r="H627" s="37">
        <v>183080</v>
      </c>
      <c r="I627" s="37">
        <v>182990</v>
      </c>
      <c r="J627" s="163">
        <f t="shared" si="18"/>
        <v>0.999508411623334</v>
      </c>
    </row>
    <row r="628" spans="1:10" ht="15.75" customHeight="1">
      <c r="A628" s="28"/>
      <c r="B628" s="41"/>
      <c r="C628" s="41" t="s">
        <v>314</v>
      </c>
      <c r="D628" s="41" t="s">
        <v>458</v>
      </c>
      <c r="E628" s="41"/>
      <c r="F628" s="41"/>
      <c r="G628" s="37"/>
      <c r="H628" s="37">
        <v>30000</v>
      </c>
      <c r="I628" s="37">
        <v>26181</v>
      </c>
      <c r="J628" s="163">
        <f t="shared" si="18"/>
        <v>0.8727</v>
      </c>
    </row>
    <row r="629" spans="1:10" ht="15.75" customHeight="1">
      <c r="A629" s="69"/>
      <c r="B629" s="41"/>
      <c r="C629" s="41" t="s">
        <v>187</v>
      </c>
      <c r="D629" s="41" t="s">
        <v>188</v>
      </c>
      <c r="E629" s="41"/>
      <c r="F629" s="41"/>
      <c r="G629" s="37">
        <v>484000</v>
      </c>
      <c r="H629" s="37">
        <v>539700</v>
      </c>
      <c r="I629" s="37">
        <v>539644</v>
      </c>
      <c r="J629" s="163">
        <f t="shared" si="18"/>
        <v>0.9998962386511024</v>
      </c>
    </row>
    <row r="630" spans="1:10" ht="15.75" customHeight="1">
      <c r="A630" s="69"/>
      <c r="B630" s="41"/>
      <c r="C630" s="41" t="s">
        <v>297</v>
      </c>
      <c r="D630" s="41" t="s">
        <v>298</v>
      </c>
      <c r="E630" s="41"/>
      <c r="F630" s="41"/>
      <c r="G630" s="37">
        <v>56000</v>
      </c>
      <c r="H630" s="37">
        <v>56000</v>
      </c>
      <c r="I630" s="37">
        <v>44115</v>
      </c>
      <c r="J630" s="163">
        <f t="shared" si="18"/>
        <v>0.7877678571428571</v>
      </c>
    </row>
    <row r="631" spans="1:10" ht="15.75" customHeight="1">
      <c r="A631" s="69"/>
      <c r="B631" s="41"/>
      <c r="C631" s="69" t="s">
        <v>289</v>
      </c>
      <c r="D631" s="41" t="s">
        <v>184</v>
      </c>
      <c r="E631" s="41"/>
      <c r="F631" s="41"/>
      <c r="G631" s="37">
        <v>0</v>
      </c>
      <c r="H631" s="37">
        <v>105200</v>
      </c>
      <c r="I631" s="37">
        <v>105193</v>
      </c>
      <c r="J631" s="163">
        <f t="shared" si="18"/>
        <v>0.9999334600760457</v>
      </c>
    </row>
    <row r="632" spans="1:10" ht="15.75" customHeight="1">
      <c r="A632" s="69"/>
      <c r="B632" s="66" t="s">
        <v>189</v>
      </c>
      <c r="C632" s="31"/>
      <c r="D632" s="66" t="s">
        <v>190</v>
      </c>
      <c r="E632" s="66"/>
      <c r="F632" s="66"/>
      <c r="G632" s="50"/>
      <c r="H632" s="50">
        <f>H633</f>
        <v>81000</v>
      </c>
      <c r="I632" s="50">
        <f>I633</f>
        <v>80370</v>
      </c>
      <c r="J632" s="163">
        <f t="shared" si="18"/>
        <v>0.9922222222222222</v>
      </c>
    </row>
    <row r="633" spans="1:10" ht="15.75" customHeight="1">
      <c r="A633" s="69"/>
      <c r="B633" s="41"/>
      <c r="C633" s="69" t="s">
        <v>195</v>
      </c>
      <c r="D633" s="41" t="s">
        <v>196</v>
      </c>
      <c r="E633" s="41"/>
      <c r="F633" s="41"/>
      <c r="G633" s="37"/>
      <c r="H633" s="37">
        <v>81000</v>
      </c>
      <c r="I633" s="37">
        <v>80370</v>
      </c>
      <c r="J633" s="163">
        <f t="shared" si="18"/>
        <v>0.9922222222222222</v>
      </c>
    </row>
    <row r="634" spans="1:10" ht="15.75" customHeight="1">
      <c r="A634" s="69"/>
      <c r="B634" s="41"/>
      <c r="C634" s="69"/>
      <c r="D634" s="41"/>
      <c r="E634" s="41"/>
      <c r="F634" s="41"/>
      <c r="G634" s="37"/>
      <c r="H634" s="37"/>
      <c r="I634" s="37"/>
      <c r="J634" s="163"/>
    </row>
    <row r="635" spans="1:10" ht="15.75" customHeight="1">
      <c r="A635" s="31" t="s">
        <v>26</v>
      </c>
      <c r="B635" s="66"/>
      <c r="C635" s="66" t="s">
        <v>197</v>
      </c>
      <c r="D635" s="73"/>
      <c r="E635" s="73"/>
      <c r="F635" s="41"/>
      <c r="G635" s="50">
        <f>SUM(G636:G638)</f>
        <v>1193000</v>
      </c>
      <c r="H635" s="50">
        <f>SUM(H636:H638)</f>
        <v>1521504</v>
      </c>
      <c r="I635" s="50">
        <f>SUM(I636:I638)</f>
        <v>1517043</v>
      </c>
      <c r="J635" s="163">
        <f t="shared" si="18"/>
        <v>0.99706803268345</v>
      </c>
    </row>
    <row r="636" spans="1:10" ht="15.75" customHeight="1">
      <c r="A636" s="69"/>
      <c r="B636" s="41"/>
      <c r="C636" s="41"/>
      <c r="D636" s="71" t="s">
        <v>198</v>
      </c>
      <c r="E636" s="41"/>
      <c r="F636" s="41"/>
      <c r="G636" s="37">
        <v>1000000</v>
      </c>
      <c r="H636" s="37">
        <v>1318004</v>
      </c>
      <c r="I636" s="37">
        <v>1317915</v>
      </c>
      <c r="J636" s="163">
        <f t="shared" si="18"/>
        <v>0.9999324736495488</v>
      </c>
    </row>
    <row r="637" spans="1:10" ht="15.75" customHeight="1">
      <c r="A637" s="69"/>
      <c r="B637" s="41"/>
      <c r="C637" s="41"/>
      <c r="D637" s="71" t="s">
        <v>199</v>
      </c>
      <c r="E637" s="41"/>
      <c r="F637" s="41"/>
      <c r="G637" s="37">
        <v>106000</v>
      </c>
      <c r="H637" s="37">
        <v>106000</v>
      </c>
      <c r="I637" s="37">
        <v>101636</v>
      </c>
      <c r="J637" s="163">
        <f t="shared" si="18"/>
        <v>0.9588301886792453</v>
      </c>
    </row>
    <row r="638" spans="1:10" ht="15.75" customHeight="1">
      <c r="A638" s="69"/>
      <c r="B638" s="41"/>
      <c r="C638" s="41"/>
      <c r="D638" s="71" t="s">
        <v>200</v>
      </c>
      <c r="E638" s="41"/>
      <c r="F638" s="41"/>
      <c r="G638" s="37">
        <v>87000</v>
      </c>
      <c r="H638" s="37">
        <v>97500</v>
      </c>
      <c r="I638" s="37">
        <v>97492</v>
      </c>
      <c r="J638" s="163">
        <f t="shared" si="18"/>
        <v>0.9999179487179487</v>
      </c>
    </row>
    <row r="639" spans="1:10" ht="15.75" customHeight="1">
      <c r="A639" s="69"/>
      <c r="B639" s="41"/>
      <c r="C639" s="41"/>
      <c r="D639" s="41"/>
      <c r="E639" s="41"/>
      <c r="F639" s="41"/>
      <c r="G639" s="37"/>
      <c r="H639" s="37"/>
      <c r="I639" s="37"/>
      <c r="J639" s="163"/>
    </row>
    <row r="640" spans="1:10" ht="15.75" customHeight="1">
      <c r="A640" s="31" t="s">
        <v>27</v>
      </c>
      <c r="B640" s="66"/>
      <c r="C640" s="66" t="s">
        <v>28</v>
      </c>
      <c r="D640" s="66"/>
      <c r="E640" s="66"/>
      <c r="F640" s="41"/>
      <c r="G640" s="50">
        <f>G641+G649+G654+G666+G663</f>
        <v>11541000</v>
      </c>
      <c r="H640" s="50">
        <f>H641+H649+H654+H666+H663</f>
        <v>15990100</v>
      </c>
      <c r="I640" s="50">
        <f>I641+I649+I654+I666+I663</f>
        <v>15119412</v>
      </c>
      <c r="J640" s="163">
        <f t="shared" si="18"/>
        <v>0.9455483080155846</v>
      </c>
    </row>
    <row r="641" spans="1:10" ht="15.75" customHeight="1">
      <c r="A641" s="75"/>
      <c r="B641" s="66" t="s">
        <v>201</v>
      </c>
      <c r="C641" s="76"/>
      <c r="D641" s="66" t="s">
        <v>202</v>
      </c>
      <c r="E641" s="77"/>
      <c r="F641" s="41"/>
      <c r="G641" s="50">
        <f>G642+G645</f>
        <v>7253000</v>
      </c>
      <c r="H641" s="50">
        <f>H642+H645</f>
        <v>9121200</v>
      </c>
      <c r="I641" s="50">
        <f>I642+I645</f>
        <v>9078268</v>
      </c>
      <c r="J641" s="163">
        <f t="shared" si="18"/>
        <v>0.9952931631802833</v>
      </c>
    </row>
    <row r="642" spans="1:10" ht="15.75" customHeight="1">
      <c r="A642" s="69"/>
      <c r="B642" s="41"/>
      <c r="C642" s="41" t="s">
        <v>203</v>
      </c>
      <c r="D642" s="41" t="s">
        <v>204</v>
      </c>
      <c r="E642" s="75"/>
      <c r="F642" s="41"/>
      <c r="G642" s="37">
        <f>SUM(G643:G644)</f>
        <v>61000</v>
      </c>
      <c r="H642" s="37">
        <f>SUM(H643:H644)</f>
        <v>260000</v>
      </c>
      <c r="I642" s="37">
        <f>SUM(I643:I644)</f>
        <v>219045</v>
      </c>
      <c r="J642" s="163">
        <f t="shared" si="18"/>
        <v>0.8424807692307692</v>
      </c>
    </row>
    <row r="643" spans="1:10" ht="15.75" customHeight="1">
      <c r="A643" s="69"/>
      <c r="B643" s="41"/>
      <c r="C643" s="41"/>
      <c r="D643" s="41"/>
      <c r="E643" s="75" t="s">
        <v>318</v>
      </c>
      <c r="F643" s="41"/>
      <c r="G643" s="37">
        <v>10000</v>
      </c>
      <c r="H643" s="37">
        <v>10000</v>
      </c>
      <c r="I643" s="37">
        <v>0</v>
      </c>
      <c r="J643" s="163">
        <f t="shared" si="18"/>
        <v>0</v>
      </c>
    </row>
    <row r="644" spans="1:10" ht="15.75" customHeight="1">
      <c r="A644" s="69"/>
      <c r="B644" s="41"/>
      <c r="C644" s="41"/>
      <c r="D644" s="41"/>
      <c r="E644" s="75" t="s">
        <v>336</v>
      </c>
      <c r="F644" s="41"/>
      <c r="G644" s="37">
        <v>51000</v>
      </c>
      <c r="H644" s="37">
        <v>250000</v>
      </c>
      <c r="I644" s="37">
        <v>219045</v>
      </c>
      <c r="J644" s="163">
        <f t="shared" si="18"/>
        <v>0.87618</v>
      </c>
    </row>
    <row r="645" spans="1:10" ht="15.75" customHeight="1">
      <c r="A645" s="69"/>
      <c r="B645" s="41"/>
      <c r="C645" s="41" t="s">
        <v>208</v>
      </c>
      <c r="D645" s="41" t="s">
        <v>209</v>
      </c>
      <c r="E645" s="41"/>
      <c r="F645" s="41"/>
      <c r="G645" s="37">
        <f>G646+G647+G648</f>
        <v>7192000</v>
      </c>
      <c r="H645" s="37">
        <f>H646+H647+H648</f>
        <v>8861200</v>
      </c>
      <c r="I645" s="37">
        <f>I646+I647+I648</f>
        <v>8859223</v>
      </c>
      <c r="J645" s="163">
        <f t="shared" si="18"/>
        <v>0.9997768925202004</v>
      </c>
    </row>
    <row r="646" spans="1:10" ht="15.75" customHeight="1">
      <c r="A646" s="69"/>
      <c r="B646" s="41"/>
      <c r="C646" s="41"/>
      <c r="D646" s="41"/>
      <c r="E646" s="75" t="s">
        <v>351</v>
      </c>
      <c r="F646" s="41"/>
      <c r="G646" s="37">
        <v>6835000</v>
      </c>
      <c r="H646" s="37">
        <v>8144500</v>
      </c>
      <c r="I646" s="37">
        <v>8144475</v>
      </c>
      <c r="J646" s="163">
        <f t="shared" si="18"/>
        <v>0.9999969304438578</v>
      </c>
    </row>
    <row r="647" spans="1:10" ht="15.75" customHeight="1">
      <c r="A647" s="31"/>
      <c r="B647" s="66"/>
      <c r="C647" s="66"/>
      <c r="D647" s="66"/>
      <c r="E647" s="71" t="s">
        <v>319</v>
      </c>
      <c r="F647" s="41"/>
      <c r="G647" s="37">
        <v>51000</v>
      </c>
      <c r="H647" s="37">
        <v>81000</v>
      </c>
      <c r="I647" s="37">
        <v>79139</v>
      </c>
      <c r="J647" s="163">
        <f t="shared" si="18"/>
        <v>0.9770246913580247</v>
      </c>
    </row>
    <row r="648" spans="1:10" ht="15.75" customHeight="1">
      <c r="A648" s="31"/>
      <c r="B648" s="66"/>
      <c r="C648" s="66"/>
      <c r="D648" s="66"/>
      <c r="E648" s="71" t="s">
        <v>211</v>
      </c>
      <c r="F648" s="41"/>
      <c r="G648" s="37">
        <v>306000</v>
      </c>
      <c r="H648" s="37">
        <v>635700</v>
      </c>
      <c r="I648" s="37">
        <v>635609</v>
      </c>
      <c r="J648" s="163">
        <f t="shared" si="18"/>
        <v>0.9998568507157464</v>
      </c>
    </row>
    <row r="649" spans="1:10" ht="15.75" customHeight="1">
      <c r="A649" s="75"/>
      <c r="B649" s="66" t="s">
        <v>212</v>
      </c>
      <c r="C649" s="76"/>
      <c r="D649" s="66" t="s">
        <v>213</v>
      </c>
      <c r="E649" s="76"/>
      <c r="F649" s="41"/>
      <c r="G649" s="50">
        <f>SUM(G652+G650)</f>
        <v>58000</v>
      </c>
      <c r="H649" s="50">
        <f>SUM(H652+H650)</f>
        <v>61500</v>
      </c>
      <c r="I649" s="50">
        <f>SUM(I652+I650)</f>
        <v>44693</v>
      </c>
      <c r="J649" s="163">
        <f t="shared" si="18"/>
        <v>0.7267154471544716</v>
      </c>
    </row>
    <row r="650" spans="1:10" ht="15.75" customHeight="1">
      <c r="A650" s="69"/>
      <c r="B650" s="41"/>
      <c r="C650" s="41" t="s">
        <v>214</v>
      </c>
      <c r="D650" s="41" t="s">
        <v>215</v>
      </c>
      <c r="E650" s="41"/>
      <c r="F650" s="41"/>
      <c r="G650" s="37">
        <f>G651</f>
        <v>43000</v>
      </c>
      <c r="H650" s="37">
        <f>H651</f>
        <v>43000</v>
      </c>
      <c r="I650" s="37">
        <f>I651</f>
        <v>26260</v>
      </c>
      <c r="J650" s="163">
        <f t="shared" si="18"/>
        <v>0.6106976744186047</v>
      </c>
    </row>
    <row r="651" spans="1:10" ht="15.75" customHeight="1">
      <c r="A651" s="69"/>
      <c r="B651" s="41"/>
      <c r="C651" s="41"/>
      <c r="D651" s="41"/>
      <c r="E651" s="71" t="s">
        <v>217</v>
      </c>
      <c r="F651" s="41"/>
      <c r="G651" s="37">
        <v>43000</v>
      </c>
      <c r="H651" s="37">
        <v>43000</v>
      </c>
      <c r="I651" s="37">
        <v>26260</v>
      </c>
      <c r="J651" s="163">
        <f t="shared" si="18"/>
        <v>0.6106976744186047</v>
      </c>
    </row>
    <row r="652" spans="1:10" ht="15.75" customHeight="1">
      <c r="A652" s="69"/>
      <c r="B652" s="41"/>
      <c r="C652" s="41" t="s">
        <v>219</v>
      </c>
      <c r="D652" s="41" t="s">
        <v>220</v>
      </c>
      <c r="E652" s="41"/>
      <c r="F652" s="41"/>
      <c r="G652" s="37">
        <f>SUM(G653)</f>
        <v>15000</v>
      </c>
      <c r="H652" s="37">
        <f>SUM(H653)</f>
        <v>18500</v>
      </c>
      <c r="I652" s="37">
        <f>SUM(I653)</f>
        <v>18433</v>
      </c>
      <c r="J652" s="163">
        <f t="shared" si="18"/>
        <v>0.9963783783783784</v>
      </c>
    </row>
    <row r="653" spans="1:10" ht="15.75" customHeight="1">
      <c r="A653" s="69"/>
      <c r="B653" s="41"/>
      <c r="C653" s="41"/>
      <c r="D653" s="41"/>
      <c r="E653" s="71" t="s">
        <v>221</v>
      </c>
      <c r="F653" s="41"/>
      <c r="G653" s="37">
        <v>15000</v>
      </c>
      <c r="H653" s="37">
        <v>18500</v>
      </c>
      <c r="I653" s="37">
        <v>18433</v>
      </c>
      <c r="J653" s="163">
        <f t="shared" si="18"/>
        <v>0.9963783783783784</v>
      </c>
    </row>
    <row r="654" spans="1:10" ht="15.75" customHeight="1">
      <c r="A654" s="75"/>
      <c r="B654" s="66" t="s">
        <v>222</v>
      </c>
      <c r="C654" s="76"/>
      <c r="D654" s="66" t="s">
        <v>223</v>
      </c>
      <c r="E654" s="76"/>
      <c r="F654" s="41"/>
      <c r="G654" s="50">
        <f>G655+G659+G660</f>
        <v>1749000</v>
      </c>
      <c r="H654" s="50">
        <f>H655+H659+H660</f>
        <v>3831400</v>
      </c>
      <c r="I654" s="50">
        <f>I655+I659+I660</f>
        <v>3156099</v>
      </c>
      <c r="J654" s="163">
        <f t="shared" si="18"/>
        <v>0.8237456282298898</v>
      </c>
    </row>
    <row r="655" spans="1:10" ht="15.75" customHeight="1">
      <c r="A655" s="69"/>
      <c r="B655" s="41"/>
      <c r="C655" s="41" t="s">
        <v>224</v>
      </c>
      <c r="D655" s="41" t="s">
        <v>225</v>
      </c>
      <c r="E655" s="41"/>
      <c r="F655" s="41"/>
      <c r="G655" s="37">
        <f>SUM(G656:G658)</f>
        <v>1326000</v>
      </c>
      <c r="H655" s="37">
        <f>SUM(H656:H658)</f>
        <v>1358400</v>
      </c>
      <c r="I655" s="37">
        <f>SUM(I656:I658)</f>
        <v>1018878</v>
      </c>
      <c r="J655" s="163">
        <f aca="true" t="shared" si="19" ref="J655:J718">I655/H655</f>
        <v>0.7500574204946997</v>
      </c>
    </row>
    <row r="656" spans="1:10" ht="15.75" customHeight="1">
      <c r="A656" s="69"/>
      <c r="B656" s="41"/>
      <c r="C656" s="41"/>
      <c r="D656" s="41"/>
      <c r="E656" s="71" t="s">
        <v>226</v>
      </c>
      <c r="F656" s="41"/>
      <c r="G656" s="37">
        <v>357000</v>
      </c>
      <c r="H656" s="37">
        <v>357000</v>
      </c>
      <c r="I656" s="37">
        <v>242076</v>
      </c>
      <c r="J656" s="163">
        <f t="shared" si="19"/>
        <v>0.6780840336134454</v>
      </c>
    </row>
    <row r="657" spans="1:10" ht="15.75" customHeight="1">
      <c r="A657" s="69"/>
      <c r="B657" s="41"/>
      <c r="C657" s="41"/>
      <c r="D657" s="41"/>
      <c r="E657" s="71" t="s">
        <v>227</v>
      </c>
      <c r="F657" s="41"/>
      <c r="G657" s="37">
        <v>765000</v>
      </c>
      <c r="H657" s="37">
        <v>765000</v>
      </c>
      <c r="I657" s="37">
        <v>540436</v>
      </c>
      <c r="J657" s="163">
        <f t="shared" si="19"/>
        <v>0.7064522875816993</v>
      </c>
    </row>
    <row r="658" spans="1:10" ht="15.75" customHeight="1">
      <c r="A658" s="69"/>
      <c r="B658" s="41"/>
      <c r="C658" s="41"/>
      <c r="D658" s="41"/>
      <c r="E658" s="71" t="s">
        <v>228</v>
      </c>
      <c r="F658" s="41"/>
      <c r="G658" s="37">
        <v>204000</v>
      </c>
      <c r="H658" s="37">
        <v>236400</v>
      </c>
      <c r="I658" s="37">
        <v>236366</v>
      </c>
      <c r="J658" s="163">
        <f t="shared" si="19"/>
        <v>0.9998561759729272</v>
      </c>
    </row>
    <row r="659" spans="1:10" ht="15.75" customHeight="1">
      <c r="A659" s="69"/>
      <c r="B659" s="41"/>
      <c r="C659" s="41" t="s">
        <v>231</v>
      </c>
      <c r="D659" s="41" t="s">
        <v>232</v>
      </c>
      <c r="E659" s="41"/>
      <c r="F659" s="41"/>
      <c r="G659" s="37">
        <v>153000</v>
      </c>
      <c r="H659" s="37">
        <v>2203000</v>
      </c>
      <c r="I659" s="37">
        <v>1906806</v>
      </c>
      <c r="J659" s="163">
        <f t="shared" si="19"/>
        <v>0.8655497049477985</v>
      </c>
    </row>
    <row r="660" spans="1:10" ht="15.75" customHeight="1">
      <c r="A660" s="69"/>
      <c r="B660" s="41"/>
      <c r="C660" s="41" t="s">
        <v>233</v>
      </c>
      <c r="D660" s="41" t="s">
        <v>234</v>
      </c>
      <c r="E660" s="41"/>
      <c r="F660" s="41"/>
      <c r="G660" s="37">
        <f>SUM(G661:G662)</f>
        <v>270000</v>
      </c>
      <c r="H660" s="37">
        <f>SUM(H661:H662)</f>
        <v>270000</v>
      </c>
      <c r="I660" s="37">
        <f>SUM(I661:I662)</f>
        <v>230415</v>
      </c>
      <c r="J660" s="163">
        <f t="shared" si="19"/>
        <v>0.8533888888888889</v>
      </c>
    </row>
    <row r="661" spans="1:10" ht="15.75" customHeight="1">
      <c r="A661" s="69"/>
      <c r="B661" s="41"/>
      <c r="C661" s="41"/>
      <c r="D661" s="41"/>
      <c r="E661" s="71" t="s">
        <v>276</v>
      </c>
      <c r="F661" s="41"/>
      <c r="G661" s="37">
        <v>66000</v>
      </c>
      <c r="H661" s="37">
        <v>66000</v>
      </c>
      <c r="I661" s="37">
        <v>38460</v>
      </c>
      <c r="J661" s="163">
        <f t="shared" si="19"/>
        <v>0.5827272727272728</v>
      </c>
    </row>
    <row r="662" spans="1:10" ht="15.75" customHeight="1">
      <c r="A662" s="69"/>
      <c r="B662" s="41"/>
      <c r="C662" s="41"/>
      <c r="D662" s="41"/>
      <c r="E662" s="71" t="s">
        <v>236</v>
      </c>
      <c r="F662" s="41"/>
      <c r="G662" s="37">
        <v>204000</v>
      </c>
      <c r="H662" s="37">
        <v>204000</v>
      </c>
      <c r="I662" s="37">
        <v>191955</v>
      </c>
      <c r="J662" s="163">
        <f t="shared" si="19"/>
        <v>0.9409558823529411</v>
      </c>
    </row>
    <row r="663" spans="1:10" ht="15.75" customHeight="1">
      <c r="A663" s="75"/>
      <c r="B663" s="66" t="s">
        <v>238</v>
      </c>
      <c r="C663" s="76"/>
      <c r="D663" s="66" t="s">
        <v>239</v>
      </c>
      <c r="E663" s="76"/>
      <c r="F663" s="41"/>
      <c r="G663" s="37">
        <f aca="true" t="shared" si="20" ref="G663:I664">G664</f>
        <v>36000</v>
      </c>
      <c r="H663" s="37">
        <f t="shared" si="20"/>
        <v>36000</v>
      </c>
      <c r="I663" s="37">
        <f t="shared" si="20"/>
        <v>26729</v>
      </c>
      <c r="J663" s="163">
        <f t="shared" si="19"/>
        <v>0.7424722222222222</v>
      </c>
    </row>
    <row r="664" spans="1:10" ht="15.75" customHeight="1">
      <c r="A664" s="69"/>
      <c r="B664" s="41"/>
      <c r="C664" s="41" t="s">
        <v>240</v>
      </c>
      <c r="D664" s="41" t="s">
        <v>241</v>
      </c>
      <c r="E664" s="41"/>
      <c r="F664" s="41"/>
      <c r="G664" s="37">
        <f t="shared" si="20"/>
        <v>36000</v>
      </c>
      <c r="H664" s="37">
        <f t="shared" si="20"/>
        <v>36000</v>
      </c>
      <c r="I664" s="37">
        <f t="shared" si="20"/>
        <v>26729</v>
      </c>
      <c r="J664" s="163">
        <f t="shared" si="19"/>
        <v>0.7424722222222222</v>
      </c>
    </row>
    <row r="665" spans="1:10" ht="15.75" customHeight="1">
      <c r="A665" s="69"/>
      <c r="B665" s="41"/>
      <c r="C665" s="41"/>
      <c r="D665" s="41"/>
      <c r="E665" s="71" t="s">
        <v>242</v>
      </c>
      <c r="F665" s="41"/>
      <c r="G665" s="37">
        <v>36000</v>
      </c>
      <c r="H665" s="37">
        <v>36000</v>
      </c>
      <c r="I665" s="37">
        <v>26729</v>
      </c>
      <c r="J665" s="163">
        <f t="shared" si="19"/>
        <v>0.7424722222222222</v>
      </c>
    </row>
    <row r="666" spans="1:10" ht="15.75" customHeight="1">
      <c r="A666" s="75"/>
      <c r="B666" s="66" t="s">
        <v>246</v>
      </c>
      <c r="C666" s="76"/>
      <c r="D666" s="66" t="s">
        <v>247</v>
      </c>
      <c r="E666" s="76"/>
      <c r="F666" s="41"/>
      <c r="G666" s="50">
        <f>SUM(G667:G668)</f>
        <v>2445000</v>
      </c>
      <c r="H666" s="50">
        <f>SUM(H667:H668)</f>
        <v>2940000</v>
      </c>
      <c r="I666" s="50">
        <f>SUM(I667:I668)</f>
        <v>2813623</v>
      </c>
      <c r="J666" s="163">
        <f t="shared" si="19"/>
        <v>0.9570146258503401</v>
      </c>
    </row>
    <row r="667" spans="1:10" ht="15.75" customHeight="1">
      <c r="A667" s="69"/>
      <c r="B667" s="41"/>
      <c r="C667" s="41" t="s">
        <v>248</v>
      </c>
      <c r="D667" s="41" t="s">
        <v>249</v>
      </c>
      <c r="E667" s="41"/>
      <c r="F667" s="41"/>
      <c r="G667" s="37">
        <v>2445000</v>
      </c>
      <c r="H667" s="37">
        <v>2940000</v>
      </c>
      <c r="I667" s="37">
        <v>2813623</v>
      </c>
      <c r="J667" s="163">
        <f t="shared" si="19"/>
        <v>0.9570146258503401</v>
      </c>
    </row>
    <row r="668" spans="1:10" ht="15.75" customHeight="1">
      <c r="A668" s="69"/>
      <c r="B668" s="41"/>
      <c r="C668" s="41" t="s">
        <v>280</v>
      </c>
      <c r="D668" s="41" t="s">
        <v>281</v>
      </c>
      <c r="E668" s="41"/>
      <c r="F668" s="41"/>
      <c r="G668" s="37">
        <v>0</v>
      </c>
      <c r="H668" s="37">
        <v>0</v>
      </c>
      <c r="I668" s="37">
        <v>0</v>
      </c>
      <c r="J668" s="163"/>
    </row>
    <row r="669" spans="1:10" ht="15.75" customHeight="1">
      <c r="A669" s="31" t="s">
        <v>34</v>
      </c>
      <c r="B669" s="41"/>
      <c r="C669" s="66" t="s">
        <v>35</v>
      </c>
      <c r="D669" s="41"/>
      <c r="E669" s="41"/>
      <c r="F669" s="41"/>
      <c r="G669" s="37"/>
      <c r="H669" s="50">
        <f>H670+H671</f>
        <v>1655445</v>
      </c>
      <c r="I669" s="50">
        <f>I670+I671</f>
        <v>1452670</v>
      </c>
      <c r="J669" s="163">
        <f t="shared" si="19"/>
        <v>0.8775102766929738</v>
      </c>
    </row>
    <row r="670" spans="1:10" ht="15.75" customHeight="1">
      <c r="A670" s="69"/>
      <c r="B670" s="66" t="s">
        <v>326</v>
      </c>
      <c r="C670" s="41"/>
      <c r="D670" s="41" t="s">
        <v>517</v>
      </c>
      <c r="E670" s="41"/>
      <c r="F670" s="41"/>
      <c r="G670" s="37">
        <v>0</v>
      </c>
      <c r="H670" s="37">
        <v>1303500</v>
      </c>
      <c r="I670" s="37">
        <v>1143835</v>
      </c>
      <c r="J670" s="163">
        <f t="shared" si="19"/>
        <v>0.8775105485232068</v>
      </c>
    </row>
    <row r="671" spans="1:10" ht="15.75" customHeight="1">
      <c r="A671" s="69"/>
      <c r="B671" s="66" t="s">
        <v>284</v>
      </c>
      <c r="C671" s="41"/>
      <c r="D671" s="41" t="s">
        <v>285</v>
      </c>
      <c r="E671" s="41"/>
      <c r="F671" s="41"/>
      <c r="G671" s="37">
        <v>0</v>
      </c>
      <c r="H671" s="37">
        <v>351945</v>
      </c>
      <c r="I671" s="37">
        <v>308835</v>
      </c>
      <c r="J671" s="163">
        <f t="shared" si="19"/>
        <v>0.8775092699143332</v>
      </c>
    </row>
    <row r="672" spans="1:10" ht="15.75" customHeight="1">
      <c r="A672" s="69"/>
      <c r="B672" s="41"/>
      <c r="C672" s="41"/>
      <c r="D672" s="41"/>
      <c r="E672" s="41"/>
      <c r="F672" s="41"/>
      <c r="G672" s="37"/>
      <c r="H672" s="37"/>
      <c r="I672" s="37"/>
      <c r="J672" s="163"/>
    </row>
    <row r="673" spans="1:10" ht="15.75" customHeight="1">
      <c r="A673" s="9" t="s">
        <v>352</v>
      </c>
      <c r="B673" s="16"/>
      <c r="C673" s="16"/>
      <c r="D673" s="16"/>
      <c r="E673" s="43"/>
      <c r="F673" s="87">
        <v>2.1</v>
      </c>
      <c r="G673" s="35">
        <f>G674+G684+G689</f>
        <v>16556000</v>
      </c>
      <c r="H673" s="35">
        <f>H674+H684+H689+H720</f>
        <v>20657013</v>
      </c>
      <c r="I673" s="35">
        <f>I674+I684+I689+I720</f>
        <v>18490587</v>
      </c>
      <c r="J673" s="164">
        <f t="shared" si="19"/>
        <v>0.8951239465260539</v>
      </c>
    </row>
    <row r="674" spans="1:10" ht="15.75" customHeight="1">
      <c r="A674" s="31" t="s">
        <v>24</v>
      </c>
      <c r="B674" s="66"/>
      <c r="C674" s="66" t="s">
        <v>182</v>
      </c>
      <c r="D674" s="66"/>
      <c r="E674" s="66"/>
      <c r="F674" s="41"/>
      <c r="G674" s="50">
        <f>SUM(G675)</f>
        <v>4024000</v>
      </c>
      <c r="H674" s="50">
        <f>H675+H682</f>
        <v>4227220</v>
      </c>
      <c r="I674" s="50">
        <f>I675+I682</f>
        <v>4080972</v>
      </c>
      <c r="J674" s="163">
        <f t="shared" si="19"/>
        <v>0.9654032673955933</v>
      </c>
    </row>
    <row r="675" spans="1:10" ht="15.75" customHeight="1">
      <c r="A675" s="69"/>
      <c r="B675" s="66" t="s">
        <v>183</v>
      </c>
      <c r="C675" s="66"/>
      <c r="D675" s="66" t="s">
        <v>184</v>
      </c>
      <c r="E675" s="66"/>
      <c r="F675" s="41"/>
      <c r="G675" s="50">
        <f>SUM(G676:G681)</f>
        <v>4024000</v>
      </c>
      <c r="H675" s="50">
        <f>SUM(H676:H681)</f>
        <v>4166220</v>
      </c>
      <c r="I675" s="50">
        <f>SUM(I676:I681)</f>
        <v>4020342</v>
      </c>
      <c r="J675" s="163">
        <f t="shared" si="19"/>
        <v>0.9649855264484353</v>
      </c>
    </row>
    <row r="676" spans="1:10" ht="15.75" customHeight="1">
      <c r="A676" s="28"/>
      <c r="B676" s="41"/>
      <c r="C676" s="41" t="s">
        <v>185</v>
      </c>
      <c r="D676" s="41" t="s">
        <v>186</v>
      </c>
      <c r="E676" s="41"/>
      <c r="F676" s="41"/>
      <c r="G676" s="37">
        <v>3504000</v>
      </c>
      <c r="H676" s="37">
        <v>3384000</v>
      </c>
      <c r="I676" s="37">
        <v>3357199</v>
      </c>
      <c r="J676" s="163">
        <f t="shared" si="19"/>
        <v>0.9920800827423167</v>
      </c>
    </row>
    <row r="677" spans="1:10" ht="15.75" customHeight="1">
      <c r="A677" s="28"/>
      <c r="B677" s="41"/>
      <c r="C677" s="41" t="s">
        <v>497</v>
      </c>
      <c r="D677" s="41" t="s">
        <v>498</v>
      </c>
      <c r="E677" s="41"/>
      <c r="F677" s="41"/>
      <c r="G677" s="37"/>
      <c r="H677" s="37">
        <v>138820</v>
      </c>
      <c r="I677" s="37">
        <v>132510</v>
      </c>
      <c r="J677" s="163">
        <f t="shared" si="19"/>
        <v>0.9545454545454546</v>
      </c>
    </row>
    <row r="678" spans="1:10" ht="15.75" customHeight="1">
      <c r="A678" s="28"/>
      <c r="B678" s="41"/>
      <c r="C678" s="41" t="s">
        <v>314</v>
      </c>
      <c r="D678" s="41" t="s">
        <v>458</v>
      </c>
      <c r="E678" s="41"/>
      <c r="F678" s="41"/>
      <c r="G678" s="37"/>
      <c r="H678" s="37">
        <v>20000</v>
      </c>
      <c r="I678" s="37">
        <v>19750</v>
      </c>
      <c r="J678" s="163">
        <f t="shared" si="19"/>
        <v>0.9875</v>
      </c>
    </row>
    <row r="679" spans="1:10" ht="15.75" customHeight="1">
      <c r="A679" s="69"/>
      <c r="B679" s="41"/>
      <c r="C679" s="41" t="s">
        <v>187</v>
      </c>
      <c r="D679" s="41" t="s">
        <v>188</v>
      </c>
      <c r="E679" s="41"/>
      <c r="F679" s="41"/>
      <c r="G679" s="37">
        <v>466000</v>
      </c>
      <c r="H679" s="37">
        <v>466000</v>
      </c>
      <c r="I679" s="37">
        <v>401020</v>
      </c>
      <c r="J679" s="163">
        <f t="shared" si="19"/>
        <v>0.8605579399141631</v>
      </c>
    </row>
    <row r="680" spans="1:10" ht="15.75" customHeight="1">
      <c r="A680" s="69"/>
      <c r="B680" s="41"/>
      <c r="C680" s="41" t="s">
        <v>297</v>
      </c>
      <c r="D680" s="41" t="s">
        <v>298</v>
      </c>
      <c r="E680" s="41"/>
      <c r="F680" s="41"/>
      <c r="G680" s="37">
        <v>54000</v>
      </c>
      <c r="H680" s="37">
        <v>54000</v>
      </c>
      <c r="I680" s="37">
        <v>32765</v>
      </c>
      <c r="J680" s="163">
        <f t="shared" si="19"/>
        <v>0.6067592592592592</v>
      </c>
    </row>
    <row r="681" spans="1:10" ht="15.75" customHeight="1">
      <c r="A681" s="69"/>
      <c r="B681" s="41"/>
      <c r="C681" s="69" t="s">
        <v>289</v>
      </c>
      <c r="D681" s="41" t="s">
        <v>184</v>
      </c>
      <c r="E681" s="41"/>
      <c r="F681" s="41"/>
      <c r="G681" s="37">
        <v>0</v>
      </c>
      <c r="H681" s="37">
        <v>103400</v>
      </c>
      <c r="I681" s="37">
        <v>77098</v>
      </c>
      <c r="J681" s="163">
        <f t="shared" si="19"/>
        <v>0.7456286266924564</v>
      </c>
    </row>
    <row r="682" spans="1:10" ht="15.75" customHeight="1">
      <c r="A682" s="69"/>
      <c r="B682" s="66" t="s">
        <v>189</v>
      </c>
      <c r="C682" s="31"/>
      <c r="D682" s="66" t="s">
        <v>190</v>
      </c>
      <c r="E682" s="66"/>
      <c r="F682" s="66"/>
      <c r="G682" s="50"/>
      <c r="H682" s="50">
        <f>H683</f>
        <v>61000</v>
      </c>
      <c r="I682" s="50">
        <f>I683</f>
        <v>60630</v>
      </c>
      <c r="J682" s="163">
        <f t="shared" si="19"/>
        <v>0.9939344262295082</v>
      </c>
    </row>
    <row r="683" spans="1:10" ht="15.75" customHeight="1">
      <c r="A683" s="69"/>
      <c r="B683" s="41"/>
      <c r="C683" s="69" t="s">
        <v>195</v>
      </c>
      <c r="D683" s="41" t="s">
        <v>196</v>
      </c>
      <c r="E683" s="41"/>
      <c r="F683" s="41"/>
      <c r="G683" s="37"/>
      <c r="H683" s="37">
        <v>61000</v>
      </c>
      <c r="I683" s="37">
        <v>60630</v>
      </c>
      <c r="J683" s="163">
        <f t="shared" si="19"/>
        <v>0.9939344262295082</v>
      </c>
    </row>
    <row r="684" spans="1:10" ht="15.75" customHeight="1">
      <c r="A684" s="31" t="s">
        <v>26</v>
      </c>
      <c r="B684" s="66"/>
      <c r="C684" s="66" t="s">
        <v>197</v>
      </c>
      <c r="D684" s="73"/>
      <c r="E684" s="73"/>
      <c r="F684" s="41"/>
      <c r="G684" s="50">
        <f>SUM(G685:G687)</f>
        <v>1145000</v>
      </c>
      <c r="H684" s="50">
        <f>SUM(H685:H687)</f>
        <v>1158338</v>
      </c>
      <c r="I684" s="50">
        <f>SUM(I685:I687)</f>
        <v>1131084</v>
      </c>
      <c r="J684" s="163">
        <f t="shared" si="19"/>
        <v>0.9764714616977083</v>
      </c>
    </row>
    <row r="685" spans="1:10" ht="15.75" customHeight="1">
      <c r="A685" s="69"/>
      <c r="B685" s="41"/>
      <c r="C685" s="41"/>
      <c r="D685" s="71" t="s">
        <v>198</v>
      </c>
      <c r="E685" s="41"/>
      <c r="F685" s="41"/>
      <c r="G685" s="37">
        <v>961000</v>
      </c>
      <c r="H685" s="37">
        <v>983138</v>
      </c>
      <c r="I685" s="37">
        <v>983105</v>
      </c>
      <c r="J685" s="163">
        <f t="shared" si="19"/>
        <v>0.9999664340102814</v>
      </c>
    </row>
    <row r="686" spans="1:10" ht="15.75" customHeight="1">
      <c r="A686" s="69"/>
      <c r="B686" s="41"/>
      <c r="C686" s="41"/>
      <c r="D686" s="71" t="s">
        <v>199</v>
      </c>
      <c r="E686" s="41"/>
      <c r="F686" s="41"/>
      <c r="G686" s="37">
        <v>101000</v>
      </c>
      <c r="H686" s="37">
        <v>92200</v>
      </c>
      <c r="I686" s="37">
        <v>75517</v>
      </c>
      <c r="J686" s="163">
        <f t="shared" si="19"/>
        <v>0.8190563991323211</v>
      </c>
    </row>
    <row r="687" spans="1:10" ht="15.75" customHeight="1">
      <c r="A687" s="69"/>
      <c r="B687" s="41"/>
      <c r="C687" s="41"/>
      <c r="D687" s="71" t="s">
        <v>200</v>
      </c>
      <c r="E687" s="41"/>
      <c r="F687" s="41"/>
      <c r="G687" s="37">
        <v>83000</v>
      </c>
      <c r="H687" s="37">
        <v>83000</v>
      </c>
      <c r="I687" s="37">
        <v>72462</v>
      </c>
      <c r="J687" s="163">
        <f t="shared" si="19"/>
        <v>0.8730361445783132</v>
      </c>
    </row>
    <row r="688" spans="1:10" ht="15.75" customHeight="1">
      <c r="A688" s="69"/>
      <c r="B688" s="41"/>
      <c r="C688" s="41"/>
      <c r="D688" s="41"/>
      <c r="E688" s="41"/>
      <c r="F688" s="41"/>
      <c r="G688" s="37"/>
      <c r="H688" s="37"/>
      <c r="I688" s="37"/>
      <c r="J688" s="163"/>
    </row>
    <row r="689" spans="1:10" ht="15.75" customHeight="1">
      <c r="A689" s="31" t="s">
        <v>27</v>
      </c>
      <c r="B689" s="66"/>
      <c r="C689" s="66" t="s">
        <v>28</v>
      </c>
      <c r="D689" s="66"/>
      <c r="E689" s="66"/>
      <c r="F689" s="41"/>
      <c r="G689" s="50">
        <f>G690+G700+G705+G717+G714</f>
        <v>11387000</v>
      </c>
      <c r="H689" s="50">
        <f>H690+H700+H705+H717+H714</f>
        <v>13917000</v>
      </c>
      <c r="I689" s="50">
        <f>I690+I700+I705+I717+I714</f>
        <v>11954516</v>
      </c>
      <c r="J689" s="163">
        <f t="shared" si="19"/>
        <v>0.8589865631960911</v>
      </c>
    </row>
    <row r="690" spans="1:10" ht="15.75" customHeight="1">
      <c r="A690" s="75"/>
      <c r="B690" s="66" t="s">
        <v>201</v>
      </c>
      <c r="C690" s="76"/>
      <c r="D690" s="66" t="s">
        <v>202</v>
      </c>
      <c r="E690" s="77"/>
      <c r="F690" s="41"/>
      <c r="G690" s="50">
        <f>G691+G694+G698</f>
        <v>6854000</v>
      </c>
      <c r="H690" s="50">
        <f>H691+H694+H698</f>
        <v>7513800</v>
      </c>
      <c r="I690" s="50">
        <f>I691+I694+I698</f>
        <v>6967604</v>
      </c>
      <c r="J690" s="163">
        <f t="shared" si="19"/>
        <v>0.9273076206446804</v>
      </c>
    </row>
    <row r="691" spans="1:10" ht="15.75" customHeight="1">
      <c r="A691" s="69"/>
      <c r="B691" s="41"/>
      <c r="C691" s="41" t="s">
        <v>203</v>
      </c>
      <c r="D691" s="41" t="s">
        <v>204</v>
      </c>
      <c r="E691" s="75"/>
      <c r="F691" s="41"/>
      <c r="G691" s="37">
        <f>SUM(G692:G693)</f>
        <v>59000</v>
      </c>
      <c r="H691" s="37">
        <f>SUM(H692:H693)</f>
        <v>309000</v>
      </c>
      <c r="I691" s="37">
        <f>SUM(I692:I693)</f>
        <v>165108</v>
      </c>
      <c r="J691" s="163">
        <f t="shared" si="19"/>
        <v>0.5343300970873787</v>
      </c>
    </row>
    <row r="692" spans="1:10" ht="15.75" customHeight="1">
      <c r="A692" s="69"/>
      <c r="B692" s="41"/>
      <c r="C692" s="41"/>
      <c r="D692" s="41"/>
      <c r="E692" s="75" t="s">
        <v>318</v>
      </c>
      <c r="F692" s="41"/>
      <c r="G692" s="37">
        <v>10000</v>
      </c>
      <c r="H692" s="37">
        <v>10000</v>
      </c>
      <c r="I692" s="37">
        <v>0</v>
      </c>
      <c r="J692" s="163">
        <f t="shared" si="19"/>
        <v>0</v>
      </c>
    </row>
    <row r="693" spans="1:10" ht="15.75" customHeight="1">
      <c r="A693" s="69"/>
      <c r="B693" s="41"/>
      <c r="C693" s="41"/>
      <c r="D693" s="41"/>
      <c r="E693" s="75" t="s">
        <v>301</v>
      </c>
      <c r="F693" s="41"/>
      <c r="G693" s="37">
        <v>49000</v>
      </c>
      <c r="H693" s="37">
        <v>299000</v>
      </c>
      <c r="I693" s="37">
        <v>165108</v>
      </c>
      <c r="J693" s="163">
        <f t="shared" si="19"/>
        <v>0.552200668896321</v>
      </c>
    </row>
    <row r="694" spans="1:10" ht="15.75" customHeight="1">
      <c r="A694" s="69"/>
      <c r="B694" s="41"/>
      <c r="C694" s="41" t="s">
        <v>208</v>
      </c>
      <c r="D694" s="41" t="s">
        <v>209</v>
      </c>
      <c r="E694" s="41"/>
      <c r="F694" s="41"/>
      <c r="G694" s="37">
        <f>G695+G696+G697</f>
        <v>6795000</v>
      </c>
      <c r="H694" s="37">
        <f>H695+H696+H697</f>
        <v>7005300</v>
      </c>
      <c r="I694" s="37">
        <f>I695+I696+I697</f>
        <v>6603143</v>
      </c>
      <c r="J694" s="163">
        <f t="shared" si="19"/>
        <v>0.942592465704538</v>
      </c>
    </row>
    <row r="695" spans="1:10" ht="15.75" customHeight="1">
      <c r="A695" s="69"/>
      <c r="B695" s="41"/>
      <c r="C695" s="41"/>
      <c r="D695" s="41"/>
      <c r="E695" s="75" t="s">
        <v>351</v>
      </c>
      <c r="F695" s="41"/>
      <c r="G695" s="37">
        <v>6452000</v>
      </c>
      <c r="H695" s="37">
        <v>6452000</v>
      </c>
      <c r="I695" s="37">
        <v>6069256</v>
      </c>
      <c r="J695" s="163">
        <f t="shared" si="19"/>
        <v>0.9406782393056417</v>
      </c>
    </row>
    <row r="696" spans="1:10" ht="15.75" customHeight="1">
      <c r="A696" s="31"/>
      <c r="B696" s="66"/>
      <c r="C696" s="66"/>
      <c r="D696" s="66"/>
      <c r="E696" s="71" t="s">
        <v>319</v>
      </c>
      <c r="F696" s="41"/>
      <c r="G696" s="37">
        <v>49000</v>
      </c>
      <c r="H696" s="37">
        <v>79000</v>
      </c>
      <c r="I696" s="37">
        <v>59702</v>
      </c>
      <c r="J696" s="163">
        <f t="shared" si="19"/>
        <v>0.7557215189873417</v>
      </c>
    </row>
    <row r="697" spans="1:10" ht="15.75" customHeight="1">
      <c r="A697" s="31"/>
      <c r="B697" s="66"/>
      <c r="C697" s="66"/>
      <c r="D697" s="66"/>
      <c r="E697" s="71" t="s">
        <v>211</v>
      </c>
      <c r="F697" s="41"/>
      <c r="G697" s="37">
        <v>294000</v>
      </c>
      <c r="H697" s="37">
        <v>474300</v>
      </c>
      <c r="I697" s="37">
        <v>474185</v>
      </c>
      <c r="J697" s="163">
        <f t="shared" si="19"/>
        <v>0.9997575374235715</v>
      </c>
    </row>
    <row r="698" spans="1:10" ht="15.75" customHeight="1">
      <c r="A698" s="31"/>
      <c r="B698" s="66"/>
      <c r="C698" s="41" t="s">
        <v>302</v>
      </c>
      <c r="D698" s="41" t="s">
        <v>303</v>
      </c>
      <c r="E698" s="71"/>
      <c r="F698" s="41"/>
      <c r="G698" s="37">
        <v>0</v>
      </c>
      <c r="H698" s="37">
        <f>H699</f>
        <v>199500</v>
      </c>
      <c r="I698" s="37">
        <f>I699</f>
        <v>199353</v>
      </c>
      <c r="J698" s="163">
        <f t="shared" si="19"/>
        <v>0.9992631578947369</v>
      </c>
    </row>
    <row r="699" spans="1:10" ht="15.75" customHeight="1">
      <c r="A699" s="31"/>
      <c r="B699" s="66"/>
      <c r="C699" s="66"/>
      <c r="D699" s="66"/>
      <c r="E699" s="71" t="s">
        <v>459</v>
      </c>
      <c r="F699" s="41"/>
      <c r="G699" s="37">
        <v>0</v>
      </c>
      <c r="H699" s="37">
        <v>199500</v>
      </c>
      <c r="I699" s="37">
        <v>199353</v>
      </c>
      <c r="J699" s="163">
        <f t="shared" si="19"/>
        <v>0.9992631578947369</v>
      </c>
    </row>
    <row r="700" spans="1:10" ht="15.75" customHeight="1">
      <c r="A700" s="75"/>
      <c r="B700" s="66" t="s">
        <v>212</v>
      </c>
      <c r="C700" s="76"/>
      <c r="D700" s="66" t="s">
        <v>213</v>
      </c>
      <c r="E700" s="76"/>
      <c r="F700" s="41"/>
      <c r="G700" s="50">
        <f>SUM(G703+G701)</f>
        <v>52000</v>
      </c>
      <c r="H700" s="50">
        <f>SUM(H703+H701)</f>
        <v>52000</v>
      </c>
      <c r="I700" s="50">
        <f>SUM(I703+I701)</f>
        <v>33226</v>
      </c>
      <c r="J700" s="163">
        <f t="shared" si="19"/>
        <v>0.6389615384615385</v>
      </c>
    </row>
    <row r="701" spans="1:10" ht="15.75" customHeight="1">
      <c r="A701" s="69"/>
      <c r="B701" s="41"/>
      <c r="C701" s="41" t="s">
        <v>214</v>
      </c>
      <c r="D701" s="41" t="s">
        <v>215</v>
      </c>
      <c r="E701" s="41"/>
      <c r="F701" s="41"/>
      <c r="G701" s="37">
        <f>G702</f>
        <v>37000</v>
      </c>
      <c r="H701" s="37">
        <f>H702</f>
        <v>37000</v>
      </c>
      <c r="I701" s="37">
        <f>I702</f>
        <v>19490</v>
      </c>
      <c r="J701" s="163">
        <f t="shared" si="19"/>
        <v>0.5267567567567567</v>
      </c>
    </row>
    <row r="702" spans="1:10" ht="15.75" customHeight="1">
      <c r="A702" s="69"/>
      <c r="B702" s="41"/>
      <c r="C702" s="41"/>
      <c r="D702" s="41"/>
      <c r="E702" s="71" t="s">
        <v>217</v>
      </c>
      <c r="F702" s="41"/>
      <c r="G702" s="37">
        <v>37000</v>
      </c>
      <c r="H702" s="37">
        <v>37000</v>
      </c>
      <c r="I702" s="37">
        <v>19490</v>
      </c>
      <c r="J702" s="163">
        <f t="shared" si="19"/>
        <v>0.5267567567567567</v>
      </c>
    </row>
    <row r="703" spans="1:10" ht="15.75" customHeight="1">
      <c r="A703" s="69"/>
      <c r="B703" s="41"/>
      <c r="C703" s="41" t="s">
        <v>219</v>
      </c>
      <c r="D703" s="41" t="s">
        <v>220</v>
      </c>
      <c r="E703" s="41"/>
      <c r="F703" s="41"/>
      <c r="G703" s="37">
        <f>SUM(G704)</f>
        <v>15000</v>
      </c>
      <c r="H703" s="37">
        <f>SUM(H704)</f>
        <v>15000</v>
      </c>
      <c r="I703" s="37">
        <f>SUM(I704)</f>
        <v>13736</v>
      </c>
      <c r="J703" s="163">
        <f t="shared" si="19"/>
        <v>0.9157333333333333</v>
      </c>
    </row>
    <row r="704" spans="1:10" ht="15.75" customHeight="1">
      <c r="A704" s="69"/>
      <c r="B704" s="41"/>
      <c r="C704" s="41"/>
      <c r="D704" s="41"/>
      <c r="E704" s="71" t="s">
        <v>221</v>
      </c>
      <c r="F704" s="41"/>
      <c r="G704" s="37">
        <v>15000</v>
      </c>
      <c r="H704" s="37">
        <v>15000</v>
      </c>
      <c r="I704" s="37">
        <v>13736</v>
      </c>
      <c r="J704" s="163">
        <f t="shared" si="19"/>
        <v>0.9157333333333333</v>
      </c>
    </row>
    <row r="705" spans="1:10" ht="15.75" customHeight="1">
      <c r="A705" s="75"/>
      <c r="B705" s="66" t="s">
        <v>222</v>
      </c>
      <c r="C705" s="76"/>
      <c r="D705" s="66" t="s">
        <v>223</v>
      </c>
      <c r="E705" s="76"/>
      <c r="F705" s="41"/>
      <c r="G705" s="50">
        <f>G706+G710+G711</f>
        <v>1681000</v>
      </c>
      <c r="H705" s="50">
        <f>H706+H710+H711</f>
        <v>3147200</v>
      </c>
      <c r="I705" s="50">
        <f>I706+I710+I711</f>
        <v>2369121</v>
      </c>
      <c r="J705" s="163">
        <f t="shared" si="19"/>
        <v>0.7527710345704118</v>
      </c>
    </row>
    <row r="706" spans="1:10" ht="15.75" customHeight="1">
      <c r="A706" s="69"/>
      <c r="B706" s="41"/>
      <c r="C706" s="41" t="s">
        <v>224</v>
      </c>
      <c r="D706" s="41" t="s">
        <v>225</v>
      </c>
      <c r="E706" s="41"/>
      <c r="F706" s="41"/>
      <c r="G706" s="37">
        <f>SUM(G707:G709)</f>
        <v>1274000</v>
      </c>
      <c r="H706" s="37">
        <f>SUM(H707:H709)</f>
        <v>1274000</v>
      </c>
      <c r="I706" s="37">
        <f>SUM(I707:I709)</f>
        <v>763382</v>
      </c>
      <c r="J706" s="163">
        <f t="shared" si="19"/>
        <v>0.5992009419152277</v>
      </c>
    </row>
    <row r="707" spans="1:10" ht="15.75" customHeight="1">
      <c r="A707" s="69"/>
      <c r="B707" s="41"/>
      <c r="C707" s="41"/>
      <c r="D707" s="41"/>
      <c r="E707" s="71" t="s">
        <v>226</v>
      </c>
      <c r="F707" s="41"/>
      <c r="G707" s="37">
        <v>343000</v>
      </c>
      <c r="H707" s="37">
        <v>343000</v>
      </c>
      <c r="I707" s="37">
        <v>180800</v>
      </c>
      <c r="J707" s="163">
        <f t="shared" si="19"/>
        <v>0.5271137026239067</v>
      </c>
    </row>
    <row r="708" spans="1:10" ht="15.75" customHeight="1">
      <c r="A708" s="69"/>
      <c r="B708" s="41"/>
      <c r="C708" s="41"/>
      <c r="D708" s="41"/>
      <c r="E708" s="71" t="s">
        <v>227</v>
      </c>
      <c r="F708" s="41"/>
      <c r="G708" s="37">
        <v>735000</v>
      </c>
      <c r="H708" s="37">
        <v>735000</v>
      </c>
      <c r="I708" s="37">
        <v>405911</v>
      </c>
      <c r="J708" s="163">
        <f t="shared" si="19"/>
        <v>0.5522598639455782</v>
      </c>
    </row>
    <row r="709" spans="1:10" ht="15.75" customHeight="1">
      <c r="A709" s="69"/>
      <c r="B709" s="41"/>
      <c r="C709" s="41"/>
      <c r="D709" s="41"/>
      <c r="E709" s="71" t="s">
        <v>228</v>
      </c>
      <c r="F709" s="41"/>
      <c r="G709" s="37">
        <v>196000</v>
      </c>
      <c r="H709" s="37">
        <v>196000</v>
      </c>
      <c r="I709" s="37">
        <v>176671</v>
      </c>
      <c r="J709" s="163">
        <f t="shared" si="19"/>
        <v>0.9013826530612244</v>
      </c>
    </row>
    <row r="710" spans="1:10" ht="15.75" customHeight="1">
      <c r="A710" s="69"/>
      <c r="B710" s="41"/>
      <c r="C710" s="41" t="s">
        <v>231</v>
      </c>
      <c r="D710" s="41" t="s">
        <v>232</v>
      </c>
      <c r="E710" s="41"/>
      <c r="F710" s="41"/>
      <c r="G710" s="37">
        <v>147000</v>
      </c>
      <c r="H710" s="37">
        <v>1613200</v>
      </c>
      <c r="I710" s="37">
        <v>1435491</v>
      </c>
      <c r="J710" s="163">
        <f t="shared" si="19"/>
        <v>0.8898406893131664</v>
      </c>
    </row>
    <row r="711" spans="1:10" ht="15.75" customHeight="1">
      <c r="A711" s="69"/>
      <c r="B711" s="41"/>
      <c r="C711" s="41" t="s">
        <v>233</v>
      </c>
      <c r="D711" s="41" t="s">
        <v>234</v>
      </c>
      <c r="E711" s="41"/>
      <c r="F711" s="41"/>
      <c r="G711" s="37">
        <f>SUM(G712:G713)</f>
        <v>260000</v>
      </c>
      <c r="H711" s="37">
        <f>SUM(H712:H713)</f>
        <v>260000</v>
      </c>
      <c r="I711" s="37">
        <f>SUM(I712:I713)</f>
        <v>170248</v>
      </c>
      <c r="J711" s="163">
        <f t="shared" si="19"/>
        <v>0.6548</v>
      </c>
    </row>
    <row r="712" spans="1:10" ht="15.75" customHeight="1">
      <c r="A712" s="69"/>
      <c r="B712" s="41"/>
      <c r="C712" s="41"/>
      <c r="D712" s="41"/>
      <c r="E712" s="71" t="s">
        <v>276</v>
      </c>
      <c r="F712" s="41"/>
      <c r="G712" s="37">
        <v>64000</v>
      </c>
      <c r="H712" s="37">
        <v>64000</v>
      </c>
      <c r="I712" s="37">
        <v>29013</v>
      </c>
      <c r="J712" s="163">
        <f t="shared" si="19"/>
        <v>0.453328125</v>
      </c>
    </row>
    <row r="713" spans="1:10" ht="15.75" customHeight="1">
      <c r="A713" s="69"/>
      <c r="B713" s="41"/>
      <c r="C713" s="41"/>
      <c r="D713" s="41"/>
      <c r="E713" s="71" t="s">
        <v>236</v>
      </c>
      <c r="F713" s="41"/>
      <c r="G713" s="37">
        <v>196000</v>
      </c>
      <c r="H713" s="37">
        <v>196000</v>
      </c>
      <c r="I713" s="37">
        <v>141235</v>
      </c>
      <c r="J713" s="163">
        <f t="shared" si="19"/>
        <v>0.7205867346938776</v>
      </c>
    </row>
    <row r="714" spans="1:10" ht="15.75" customHeight="1">
      <c r="A714" s="75"/>
      <c r="B714" s="66" t="s">
        <v>238</v>
      </c>
      <c r="C714" s="76"/>
      <c r="D714" s="66" t="s">
        <v>239</v>
      </c>
      <c r="E714" s="76"/>
      <c r="F714" s="41"/>
      <c r="G714" s="50">
        <f aca="true" t="shared" si="21" ref="G714:I715">G715</f>
        <v>34000</v>
      </c>
      <c r="H714" s="50">
        <f t="shared" si="21"/>
        <v>34000</v>
      </c>
      <c r="I714" s="50">
        <f t="shared" si="21"/>
        <v>19969</v>
      </c>
      <c r="J714" s="163">
        <f t="shared" si="19"/>
        <v>0.5873235294117647</v>
      </c>
    </row>
    <row r="715" spans="1:10" ht="15.75" customHeight="1">
      <c r="A715" s="69"/>
      <c r="B715" s="41"/>
      <c r="C715" s="41" t="s">
        <v>240</v>
      </c>
      <c r="D715" s="41" t="s">
        <v>241</v>
      </c>
      <c r="E715" s="41"/>
      <c r="F715" s="41"/>
      <c r="G715" s="37">
        <f t="shared" si="21"/>
        <v>34000</v>
      </c>
      <c r="H715" s="37">
        <f t="shared" si="21"/>
        <v>34000</v>
      </c>
      <c r="I715" s="37">
        <f t="shared" si="21"/>
        <v>19969</v>
      </c>
      <c r="J715" s="163">
        <f t="shared" si="19"/>
        <v>0.5873235294117647</v>
      </c>
    </row>
    <row r="716" spans="1:10" ht="15.75" customHeight="1">
      <c r="A716" s="69"/>
      <c r="B716" s="41"/>
      <c r="C716" s="41"/>
      <c r="D716" s="41"/>
      <c r="E716" s="71" t="s">
        <v>242</v>
      </c>
      <c r="F716" s="41"/>
      <c r="G716" s="37">
        <v>34000</v>
      </c>
      <c r="H716" s="37">
        <v>34000</v>
      </c>
      <c r="I716" s="37">
        <v>19969</v>
      </c>
      <c r="J716" s="163">
        <f t="shared" si="19"/>
        <v>0.5873235294117647</v>
      </c>
    </row>
    <row r="717" spans="1:10" ht="15.75" customHeight="1">
      <c r="A717" s="75"/>
      <c r="B717" s="66" t="s">
        <v>246</v>
      </c>
      <c r="C717" s="76"/>
      <c r="D717" s="66" t="s">
        <v>247</v>
      </c>
      <c r="E717" s="76"/>
      <c r="F717" s="41"/>
      <c r="G717" s="50">
        <f>SUM(G718:G719)</f>
        <v>2766000</v>
      </c>
      <c r="H717" s="50">
        <f>SUM(H718:H719)</f>
        <v>3170000</v>
      </c>
      <c r="I717" s="50">
        <f>SUM(I718:I719)</f>
        <v>2564596</v>
      </c>
      <c r="J717" s="163">
        <f t="shared" si="19"/>
        <v>0.8090208201892745</v>
      </c>
    </row>
    <row r="718" spans="1:10" ht="15.75" customHeight="1">
      <c r="A718" s="69"/>
      <c r="B718" s="41"/>
      <c r="C718" s="41" t="s">
        <v>248</v>
      </c>
      <c r="D718" s="41" t="s">
        <v>249</v>
      </c>
      <c r="E718" s="41"/>
      <c r="F718" s="41"/>
      <c r="G718" s="37">
        <v>2318000</v>
      </c>
      <c r="H718" s="37">
        <v>2722000</v>
      </c>
      <c r="I718" s="37">
        <v>2156596</v>
      </c>
      <c r="J718" s="163">
        <f t="shared" si="19"/>
        <v>0.7922836149889787</v>
      </c>
    </row>
    <row r="719" spans="1:10" ht="15.75" customHeight="1">
      <c r="A719" s="69"/>
      <c r="B719" s="41"/>
      <c r="C719" s="41" t="s">
        <v>280</v>
      </c>
      <c r="D719" s="41" t="s">
        <v>281</v>
      </c>
      <c r="E719" s="41"/>
      <c r="F719" s="41"/>
      <c r="G719" s="37">
        <v>448000</v>
      </c>
      <c r="H719" s="37">
        <v>448000</v>
      </c>
      <c r="I719" s="37">
        <v>408000</v>
      </c>
      <c r="J719" s="163">
        <f aca="true" t="shared" si="22" ref="J719:J774">I719/H719</f>
        <v>0.9107142857142857</v>
      </c>
    </row>
    <row r="720" spans="1:10" ht="15.75" customHeight="1">
      <c r="A720" s="31" t="s">
        <v>34</v>
      </c>
      <c r="B720" s="41"/>
      <c r="C720" s="66" t="s">
        <v>35</v>
      </c>
      <c r="D720" s="41"/>
      <c r="E720" s="41"/>
      <c r="F720" s="41"/>
      <c r="G720" s="37"/>
      <c r="H720" s="50">
        <f>H721+H722</f>
        <v>1354455</v>
      </c>
      <c r="I720" s="50">
        <f>I721+I722</f>
        <v>1324015</v>
      </c>
      <c r="J720" s="163">
        <f t="shared" si="22"/>
        <v>0.977526015999055</v>
      </c>
    </row>
    <row r="721" spans="1:10" ht="15.75" customHeight="1">
      <c r="A721" s="69"/>
      <c r="B721" s="66" t="s">
        <v>326</v>
      </c>
      <c r="C721" s="41"/>
      <c r="D721" s="41" t="s">
        <v>516</v>
      </c>
      <c r="E721" s="41"/>
      <c r="F721" s="41"/>
      <c r="G721" s="37">
        <v>0</v>
      </c>
      <c r="H721" s="37">
        <v>1066500</v>
      </c>
      <c r="I721" s="37">
        <v>1042531</v>
      </c>
      <c r="J721" s="163">
        <f t="shared" si="22"/>
        <v>0.9775255508673231</v>
      </c>
    </row>
    <row r="722" spans="1:10" ht="15.75" customHeight="1">
      <c r="A722" s="69"/>
      <c r="B722" s="66" t="s">
        <v>284</v>
      </c>
      <c r="C722" s="41"/>
      <c r="D722" s="41" t="s">
        <v>285</v>
      </c>
      <c r="E722" s="41"/>
      <c r="F722" s="41"/>
      <c r="G722" s="37">
        <v>0</v>
      </c>
      <c r="H722" s="37">
        <v>287955</v>
      </c>
      <c r="I722" s="37">
        <v>281484</v>
      </c>
      <c r="J722" s="163">
        <f t="shared" si="22"/>
        <v>0.9775277387091733</v>
      </c>
    </row>
    <row r="723" spans="1:10" ht="15.75" customHeight="1">
      <c r="A723" s="69"/>
      <c r="B723" s="66"/>
      <c r="C723" s="41"/>
      <c r="D723" s="41"/>
      <c r="E723" s="41"/>
      <c r="F723" s="41"/>
      <c r="G723" s="37"/>
      <c r="H723" s="37"/>
      <c r="I723" s="37"/>
      <c r="J723" s="163"/>
    </row>
    <row r="724" spans="1:10" ht="15.75" customHeight="1">
      <c r="A724" s="9" t="s">
        <v>460</v>
      </c>
      <c r="B724" s="16"/>
      <c r="C724" s="16"/>
      <c r="D724" s="16"/>
      <c r="E724" s="16"/>
      <c r="F724" s="16"/>
      <c r="G724" s="35">
        <f aca="true" t="shared" si="23" ref="G724:I725">SUM(G725)</f>
        <v>0</v>
      </c>
      <c r="H724" s="35">
        <f t="shared" si="23"/>
        <v>220400</v>
      </c>
      <c r="I724" s="35">
        <f t="shared" si="23"/>
        <v>220400</v>
      </c>
      <c r="J724" s="164">
        <f t="shared" si="22"/>
        <v>1</v>
      </c>
    </row>
    <row r="725" spans="1:10" ht="15.75" customHeight="1">
      <c r="A725" s="31" t="s">
        <v>29</v>
      </c>
      <c r="B725" s="66"/>
      <c r="C725" s="66" t="s">
        <v>358</v>
      </c>
      <c r="D725" s="66"/>
      <c r="E725" s="66"/>
      <c r="F725" s="41"/>
      <c r="G725" s="37">
        <f t="shared" si="23"/>
        <v>0</v>
      </c>
      <c r="H725" s="37">
        <f t="shared" si="23"/>
        <v>220400</v>
      </c>
      <c r="I725" s="37">
        <f t="shared" si="23"/>
        <v>220400</v>
      </c>
      <c r="J725" s="163">
        <f t="shared" si="22"/>
        <v>1</v>
      </c>
    </row>
    <row r="726" spans="1:10" ht="15.75" customHeight="1">
      <c r="A726" s="69"/>
      <c r="B726" s="66" t="s">
        <v>359</v>
      </c>
      <c r="C726" s="41" t="s">
        <v>361</v>
      </c>
      <c r="D726" s="41" t="s">
        <v>461</v>
      </c>
      <c r="E726" s="41"/>
      <c r="F726" s="41"/>
      <c r="G726" s="37">
        <f>G727</f>
        <v>0</v>
      </c>
      <c r="H726" s="37">
        <f>H727</f>
        <v>220400</v>
      </c>
      <c r="I726" s="37">
        <f>I727</f>
        <v>220400</v>
      </c>
      <c r="J726" s="163">
        <f t="shared" si="22"/>
        <v>1</v>
      </c>
    </row>
    <row r="727" spans="1:10" ht="15.75" customHeight="1">
      <c r="A727" s="69"/>
      <c r="B727" s="41"/>
      <c r="C727" s="41"/>
      <c r="D727" s="41"/>
      <c r="E727" s="41" t="s">
        <v>462</v>
      </c>
      <c r="F727" s="41"/>
      <c r="G727" s="40">
        <v>0</v>
      </c>
      <c r="H727" s="40">
        <v>220400</v>
      </c>
      <c r="I727" s="40">
        <v>220400</v>
      </c>
      <c r="J727" s="163">
        <f t="shared" si="22"/>
        <v>1</v>
      </c>
    </row>
    <row r="728" spans="1:10" ht="15.75" customHeight="1">
      <c r="A728" s="69"/>
      <c r="B728" s="41"/>
      <c r="C728" s="41"/>
      <c r="D728" s="41"/>
      <c r="E728" s="41"/>
      <c r="F728" s="41"/>
      <c r="G728" s="40"/>
      <c r="H728" s="40"/>
      <c r="I728" s="40"/>
      <c r="J728" s="163"/>
    </row>
    <row r="729" spans="1:10" ht="15.75" customHeight="1">
      <c r="A729" s="9" t="s">
        <v>353</v>
      </c>
      <c r="B729" s="13"/>
      <c r="C729" s="13"/>
      <c r="D729" s="13"/>
      <c r="E729" s="13"/>
      <c r="F729" s="13"/>
      <c r="G729" s="35">
        <f aca="true" t="shared" si="24" ref="G729:I731">SUM(G730)</f>
        <v>0</v>
      </c>
      <c r="H729" s="35">
        <f t="shared" si="24"/>
        <v>0</v>
      </c>
      <c r="I729" s="35">
        <f t="shared" si="24"/>
        <v>0</v>
      </c>
      <c r="J729" s="164"/>
    </row>
    <row r="730" spans="1:10" ht="15.75" customHeight="1">
      <c r="A730" s="31" t="s">
        <v>31</v>
      </c>
      <c r="B730" s="66"/>
      <c r="C730" s="66" t="s">
        <v>32</v>
      </c>
      <c r="D730" s="66"/>
      <c r="E730" s="66"/>
      <c r="F730" s="41"/>
      <c r="G730" s="50">
        <f t="shared" si="24"/>
        <v>0</v>
      </c>
      <c r="H730" s="50">
        <f t="shared" si="24"/>
        <v>0</v>
      </c>
      <c r="I730" s="50">
        <f t="shared" si="24"/>
        <v>0</v>
      </c>
      <c r="J730" s="163"/>
    </row>
    <row r="731" spans="1:10" ht="15.75" customHeight="1">
      <c r="A731" s="69"/>
      <c r="B731" s="41"/>
      <c r="C731" s="41" t="s">
        <v>252</v>
      </c>
      <c r="D731" s="41" t="s">
        <v>253</v>
      </c>
      <c r="E731" s="41"/>
      <c r="F731" s="41"/>
      <c r="G731" s="37">
        <f t="shared" si="24"/>
        <v>0</v>
      </c>
      <c r="H731" s="37">
        <f t="shared" si="24"/>
        <v>0</v>
      </c>
      <c r="I731" s="37">
        <f t="shared" si="24"/>
        <v>0</v>
      </c>
      <c r="J731" s="163"/>
    </row>
    <row r="732" spans="1:10" ht="15.75" customHeight="1">
      <c r="A732" s="69"/>
      <c r="B732" s="41"/>
      <c r="C732" s="41"/>
      <c r="D732" s="41"/>
      <c r="E732" s="41" t="s">
        <v>354</v>
      </c>
      <c r="F732" s="41"/>
      <c r="G732" s="40">
        <v>0</v>
      </c>
      <c r="H732" s="40">
        <v>0</v>
      </c>
      <c r="I732" s="40">
        <v>0</v>
      </c>
      <c r="J732" s="163"/>
    </row>
    <row r="733" spans="1:10" ht="15.75" customHeight="1">
      <c r="A733" s="9" t="s">
        <v>355</v>
      </c>
      <c r="B733" s="13"/>
      <c r="C733" s="13"/>
      <c r="D733" s="13"/>
      <c r="E733" s="13"/>
      <c r="F733" s="13"/>
      <c r="G733" s="35">
        <f>G734</f>
        <v>801000</v>
      </c>
      <c r="H733" s="35">
        <f>H734</f>
        <v>802000</v>
      </c>
      <c r="I733" s="35">
        <f>I734</f>
        <v>801828</v>
      </c>
      <c r="J733" s="164">
        <f t="shared" si="22"/>
        <v>0.999785536159601</v>
      </c>
    </row>
    <row r="734" spans="1:10" ht="15.75" customHeight="1">
      <c r="A734" s="31" t="s">
        <v>31</v>
      </c>
      <c r="B734" s="66"/>
      <c r="C734" s="66" t="s">
        <v>32</v>
      </c>
      <c r="D734" s="66"/>
      <c r="E734" s="66"/>
      <c r="F734" s="41"/>
      <c r="G734" s="37">
        <f aca="true" t="shared" si="25" ref="G734:I735">SUM(G735)</f>
        <v>801000</v>
      </c>
      <c r="H734" s="37">
        <f t="shared" si="25"/>
        <v>802000</v>
      </c>
      <c r="I734" s="37">
        <f t="shared" si="25"/>
        <v>801828</v>
      </c>
      <c r="J734" s="163">
        <f t="shared" si="22"/>
        <v>0.999785536159601</v>
      </c>
    </row>
    <row r="735" spans="1:10" ht="15.75" customHeight="1">
      <c r="A735" s="69"/>
      <c r="B735" s="41"/>
      <c r="C735" s="41" t="s">
        <v>252</v>
      </c>
      <c r="D735" s="41" t="s">
        <v>253</v>
      </c>
      <c r="E735" s="41"/>
      <c r="F735" s="41"/>
      <c r="G735" s="37">
        <f t="shared" si="25"/>
        <v>801000</v>
      </c>
      <c r="H735" s="37">
        <f t="shared" si="25"/>
        <v>802000</v>
      </c>
      <c r="I735" s="37">
        <f t="shared" si="25"/>
        <v>801828</v>
      </c>
      <c r="J735" s="163">
        <f t="shared" si="22"/>
        <v>0.999785536159601</v>
      </c>
    </row>
    <row r="736" spans="1:10" ht="15.75" customHeight="1">
      <c r="A736" s="69"/>
      <c r="B736" s="41"/>
      <c r="C736" s="41"/>
      <c r="D736" s="41"/>
      <c r="E736" s="41" t="s">
        <v>356</v>
      </c>
      <c r="F736" s="41"/>
      <c r="G736" s="40">
        <v>801000</v>
      </c>
      <c r="H736" s="40">
        <v>802000</v>
      </c>
      <c r="I736" s="40">
        <v>801828</v>
      </c>
      <c r="J736" s="163">
        <f t="shared" si="22"/>
        <v>0.999785536159601</v>
      </c>
    </row>
    <row r="737" spans="1:10" ht="15.75" customHeight="1">
      <c r="A737" s="69"/>
      <c r="B737" s="41"/>
      <c r="C737" s="41"/>
      <c r="D737" s="41"/>
      <c r="E737" s="41"/>
      <c r="F737" s="41"/>
      <c r="G737" s="37"/>
      <c r="H737" s="37"/>
      <c r="I737" s="37"/>
      <c r="J737" s="163"/>
    </row>
    <row r="738" spans="1:10" ht="15.75" customHeight="1">
      <c r="A738" s="9" t="s">
        <v>357</v>
      </c>
      <c r="B738" s="16"/>
      <c r="C738" s="16"/>
      <c r="D738" s="16"/>
      <c r="E738" s="16"/>
      <c r="F738" s="13"/>
      <c r="G738" s="35">
        <f>SUM(G739)</f>
        <v>6500000</v>
      </c>
      <c r="H738" s="35">
        <f>H739+H754</f>
        <v>7838250</v>
      </c>
      <c r="I738" s="35">
        <f>I739+I754</f>
        <v>4586273</v>
      </c>
      <c r="J738" s="164">
        <f t="shared" si="22"/>
        <v>0.5851144069148088</v>
      </c>
    </row>
    <row r="739" spans="1:10" ht="15.75" customHeight="1">
      <c r="A739" s="31" t="s">
        <v>29</v>
      </c>
      <c r="B739" s="41"/>
      <c r="C739" s="66" t="s">
        <v>358</v>
      </c>
      <c r="D739" s="66"/>
      <c r="E739" s="66"/>
      <c r="F739" s="41"/>
      <c r="G739" s="50">
        <f>G742</f>
        <v>6500000</v>
      </c>
      <c r="H739" s="50">
        <f>H742+H752</f>
        <v>7738250</v>
      </c>
      <c r="I739" s="50">
        <f>I742+I752</f>
        <v>4486273</v>
      </c>
      <c r="J739" s="163">
        <f t="shared" si="22"/>
        <v>0.5797529157109166</v>
      </c>
    </row>
    <row r="740" spans="1:10" ht="15.75" customHeight="1">
      <c r="A740" s="31"/>
      <c r="B740" s="66" t="s">
        <v>359</v>
      </c>
      <c r="C740" s="66"/>
      <c r="D740" s="66" t="s">
        <v>360</v>
      </c>
      <c r="E740" s="66"/>
      <c r="F740" s="41"/>
      <c r="G740" s="50"/>
      <c r="H740" s="50"/>
      <c r="I740" s="50"/>
      <c r="J740" s="163"/>
    </row>
    <row r="741" spans="1:10" ht="15.75" customHeight="1">
      <c r="A741" s="31"/>
      <c r="B741" s="41"/>
      <c r="C741" s="41" t="s">
        <v>361</v>
      </c>
      <c r="D741" s="66"/>
      <c r="E741" s="41" t="s">
        <v>362</v>
      </c>
      <c r="F741" s="41"/>
      <c r="G741" s="50">
        <v>0</v>
      </c>
      <c r="H741" s="50">
        <v>0</v>
      </c>
      <c r="I741" s="50">
        <v>0</v>
      </c>
      <c r="J741" s="163"/>
    </row>
    <row r="742" spans="1:10" ht="15.75" customHeight="1">
      <c r="A742" s="69"/>
      <c r="B742" s="66" t="s">
        <v>363</v>
      </c>
      <c r="C742" s="66"/>
      <c r="D742" s="66" t="s">
        <v>364</v>
      </c>
      <c r="E742" s="66"/>
      <c r="F742" s="41"/>
      <c r="G742" s="50">
        <f>SUM(G744:G751)</f>
        <v>6500000</v>
      </c>
      <c r="H742" s="50">
        <f>SUM(H744:H751)</f>
        <v>6500000</v>
      </c>
      <c r="I742" s="50">
        <f>SUM(I744:I751)</f>
        <v>4486273</v>
      </c>
      <c r="J742" s="163">
        <f t="shared" si="22"/>
        <v>0.6901958461538461</v>
      </c>
    </row>
    <row r="743" spans="1:10" ht="15.75" customHeight="1">
      <c r="A743" s="69"/>
      <c r="B743" s="66"/>
      <c r="C743" s="66"/>
      <c r="D743" s="66"/>
      <c r="E743" s="66" t="s">
        <v>365</v>
      </c>
      <c r="F743" s="41"/>
      <c r="G743" s="50">
        <v>0</v>
      </c>
      <c r="H743" s="50">
        <v>0</v>
      </c>
      <c r="I743" s="50">
        <v>4486273</v>
      </c>
      <c r="J743" s="163"/>
    </row>
    <row r="744" spans="1:10" ht="15.75" customHeight="1">
      <c r="A744" s="69"/>
      <c r="B744" s="41"/>
      <c r="C744" s="41"/>
      <c r="D744" s="41"/>
      <c r="E744" s="41" t="s">
        <v>366</v>
      </c>
      <c r="F744" s="41"/>
      <c r="G744" s="37">
        <v>400000</v>
      </c>
      <c r="H744" s="37">
        <v>400000</v>
      </c>
      <c r="I744" s="139">
        <v>153333</v>
      </c>
      <c r="J744" s="163">
        <f t="shared" si="22"/>
        <v>0.3833325</v>
      </c>
    </row>
    <row r="745" spans="1:10" ht="15.75" customHeight="1">
      <c r="A745" s="69"/>
      <c r="B745" s="41"/>
      <c r="C745" s="41"/>
      <c r="D745" s="41"/>
      <c r="E745" s="41" t="s">
        <v>367</v>
      </c>
      <c r="F745" s="41"/>
      <c r="G745" s="37">
        <v>400000</v>
      </c>
      <c r="H745" s="37">
        <v>400000</v>
      </c>
      <c r="I745" s="139">
        <v>0</v>
      </c>
      <c r="J745" s="163">
        <f t="shared" si="22"/>
        <v>0</v>
      </c>
    </row>
    <row r="746" spans="1:10" ht="15.75" customHeight="1">
      <c r="A746" s="69"/>
      <c r="B746" s="41"/>
      <c r="C746" s="41"/>
      <c r="D746" s="41"/>
      <c r="E746" s="41" t="s">
        <v>368</v>
      </c>
      <c r="F746" s="41"/>
      <c r="G746" s="37">
        <v>900000</v>
      </c>
      <c r="H746" s="37">
        <v>900000</v>
      </c>
      <c r="I746" s="139">
        <v>112440</v>
      </c>
      <c r="J746" s="163">
        <f t="shared" si="22"/>
        <v>0.12493333333333333</v>
      </c>
    </row>
    <row r="747" spans="1:10" ht="15.75" customHeight="1">
      <c r="A747" s="69"/>
      <c r="B747" s="41"/>
      <c r="C747" s="41"/>
      <c r="D747" s="41"/>
      <c r="E747" s="41" t="s">
        <v>369</v>
      </c>
      <c r="F747" s="41"/>
      <c r="G747" s="37">
        <v>1500000</v>
      </c>
      <c r="H747" s="37">
        <v>1500000</v>
      </c>
      <c r="I747" s="139">
        <v>2000000</v>
      </c>
      <c r="J747" s="163">
        <f t="shared" si="22"/>
        <v>1.3333333333333333</v>
      </c>
    </row>
    <row r="748" spans="1:10" ht="15.75" customHeight="1">
      <c r="A748" s="69"/>
      <c r="B748" s="41"/>
      <c r="C748" s="41"/>
      <c r="D748" s="41"/>
      <c r="E748" s="41" t="s">
        <v>370</v>
      </c>
      <c r="F748" s="41"/>
      <c r="G748" s="37">
        <v>800000</v>
      </c>
      <c r="H748" s="37">
        <v>800000</v>
      </c>
      <c r="I748" s="139">
        <v>440000</v>
      </c>
      <c r="J748" s="163">
        <f t="shared" si="22"/>
        <v>0.55</v>
      </c>
    </row>
    <row r="749" spans="1:10" ht="15.75" customHeight="1">
      <c r="A749" s="69"/>
      <c r="B749" s="41"/>
      <c r="C749" s="41"/>
      <c r="D749" s="41"/>
      <c r="E749" s="41" t="s">
        <v>371</v>
      </c>
      <c r="F749" s="41"/>
      <c r="G749" s="37">
        <v>500000</v>
      </c>
      <c r="H749" s="37">
        <v>500000</v>
      </c>
      <c r="I749" s="139">
        <v>70000</v>
      </c>
      <c r="J749" s="163">
        <f t="shared" si="22"/>
        <v>0.14</v>
      </c>
    </row>
    <row r="750" spans="1:10" ht="15.75" customHeight="1">
      <c r="A750" s="69"/>
      <c r="B750" s="41"/>
      <c r="C750" s="41"/>
      <c r="D750" s="41"/>
      <c r="E750" s="41" t="s">
        <v>372</v>
      </c>
      <c r="F750" s="41"/>
      <c r="G750" s="37">
        <v>800000</v>
      </c>
      <c r="H750" s="37">
        <v>800000</v>
      </c>
      <c r="I750" s="139">
        <v>465000</v>
      </c>
      <c r="J750" s="163">
        <f t="shared" si="22"/>
        <v>0.58125</v>
      </c>
    </row>
    <row r="751" spans="1:10" ht="15.75" customHeight="1">
      <c r="A751" s="69"/>
      <c r="B751" s="41"/>
      <c r="C751" s="41"/>
      <c r="D751" s="41"/>
      <c r="E751" s="41" t="s">
        <v>373</v>
      </c>
      <c r="F751" s="41"/>
      <c r="G751" s="37">
        <v>1200000</v>
      </c>
      <c r="H751" s="37">
        <v>1200000</v>
      </c>
      <c r="I751" s="139">
        <v>1245500</v>
      </c>
      <c r="J751" s="163">
        <f t="shared" si="22"/>
        <v>1.0379166666666666</v>
      </c>
    </row>
    <row r="752" spans="1:10" ht="15.75" customHeight="1">
      <c r="A752" s="69"/>
      <c r="B752" s="66" t="s">
        <v>363</v>
      </c>
      <c r="C752" s="41"/>
      <c r="D752" s="41"/>
      <c r="E752" s="66" t="s">
        <v>374</v>
      </c>
      <c r="F752" s="66"/>
      <c r="G752" s="50">
        <f>G753</f>
        <v>0</v>
      </c>
      <c r="H752" s="50">
        <f>H753</f>
        <v>1238250</v>
      </c>
      <c r="I752" s="50">
        <f>I753</f>
        <v>0</v>
      </c>
      <c r="J752" s="163">
        <f t="shared" si="22"/>
        <v>0</v>
      </c>
    </row>
    <row r="753" spans="1:10" ht="15.75" customHeight="1">
      <c r="A753" s="69"/>
      <c r="B753" s="41"/>
      <c r="C753" s="41" t="s">
        <v>518</v>
      </c>
      <c r="D753" s="41"/>
      <c r="E753" s="41" t="s">
        <v>375</v>
      </c>
      <c r="F753" s="41"/>
      <c r="G753" s="37">
        <v>0</v>
      </c>
      <c r="H753" s="37">
        <v>1238250</v>
      </c>
      <c r="I753" s="37">
        <v>0</v>
      </c>
      <c r="J753" s="163">
        <f t="shared" si="22"/>
        <v>0</v>
      </c>
    </row>
    <row r="754" spans="1:10" ht="15.75" customHeight="1">
      <c r="A754" s="31" t="s">
        <v>31</v>
      </c>
      <c r="B754" s="66"/>
      <c r="C754" s="66" t="s">
        <v>32</v>
      </c>
      <c r="D754" s="66"/>
      <c r="E754" s="66"/>
      <c r="F754" s="41"/>
      <c r="G754" s="37"/>
      <c r="H754" s="50">
        <f>H755</f>
        <v>100000</v>
      </c>
      <c r="I754" s="50">
        <f>I755</f>
        <v>100000</v>
      </c>
      <c r="J754" s="163">
        <f t="shared" si="22"/>
        <v>1</v>
      </c>
    </row>
    <row r="755" spans="1:10" ht="15.75" customHeight="1">
      <c r="A755" s="69"/>
      <c r="B755" s="41"/>
      <c r="C755" s="41" t="s">
        <v>463</v>
      </c>
      <c r="D755" s="41" t="s">
        <v>253</v>
      </c>
      <c r="E755" s="41"/>
      <c r="F755" s="41"/>
      <c r="G755" s="37"/>
      <c r="H755" s="37">
        <f>H756</f>
        <v>100000</v>
      </c>
      <c r="I755" s="37">
        <f>I756</f>
        <v>100000</v>
      </c>
      <c r="J755" s="163">
        <f>I755/H755</f>
        <v>1</v>
      </c>
    </row>
    <row r="756" spans="1:10" ht="15.75" customHeight="1">
      <c r="A756" s="69"/>
      <c r="B756" s="41"/>
      <c r="C756" s="41"/>
      <c r="D756" s="41"/>
      <c r="E756" s="41" t="s">
        <v>464</v>
      </c>
      <c r="F756" s="41"/>
      <c r="G756" s="37"/>
      <c r="H756" s="37">
        <v>100000</v>
      </c>
      <c r="I756" s="37">
        <v>100000</v>
      </c>
      <c r="J756" s="163">
        <f t="shared" si="22"/>
        <v>1</v>
      </c>
    </row>
    <row r="757" spans="1:10" ht="15.75" customHeight="1">
      <c r="A757" s="69"/>
      <c r="B757" s="41"/>
      <c r="C757" s="41"/>
      <c r="D757" s="41"/>
      <c r="E757" s="41"/>
      <c r="F757" s="41"/>
      <c r="G757" s="37"/>
      <c r="H757" s="37"/>
      <c r="I757" s="37"/>
      <c r="J757" s="163"/>
    </row>
    <row r="758" spans="1:10" ht="15.75" customHeight="1">
      <c r="A758" s="9" t="s">
        <v>551</v>
      </c>
      <c r="B758" s="25"/>
      <c r="C758" s="25"/>
      <c r="D758" s="25"/>
      <c r="E758" s="25"/>
      <c r="F758" s="13"/>
      <c r="G758" s="65">
        <f>G759</f>
        <v>0</v>
      </c>
      <c r="H758" s="65">
        <f>H759</f>
        <v>0</v>
      </c>
      <c r="I758" s="65">
        <f>I759</f>
        <v>0</v>
      </c>
      <c r="J758" s="164"/>
    </row>
    <row r="759" spans="1:10" ht="15.75" customHeight="1">
      <c r="A759" s="31" t="s">
        <v>41</v>
      </c>
      <c r="B759" s="41"/>
      <c r="C759" s="66" t="s">
        <v>40</v>
      </c>
      <c r="D759" s="66"/>
      <c r="E759" s="66"/>
      <c r="F759" s="66"/>
      <c r="G759" s="68">
        <f>G760+G761</f>
        <v>0</v>
      </c>
      <c r="H759" s="68">
        <f>H760+H761</f>
        <v>0</v>
      </c>
      <c r="I759" s="68">
        <f>I760+I761</f>
        <v>0</v>
      </c>
      <c r="J759" s="163"/>
    </row>
    <row r="760" spans="1:10" ht="15.75" customHeight="1">
      <c r="A760" s="69"/>
      <c r="B760" s="41"/>
      <c r="C760" s="41" t="s">
        <v>549</v>
      </c>
      <c r="D760" s="41" t="s">
        <v>550</v>
      </c>
      <c r="E760" s="41"/>
      <c r="F760" s="41"/>
      <c r="G760" s="37"/>
      <c r="H760" s="37"/>
      <c r="I760" s="37"/>
      <c r="J760" s="163"/>
    </row>
    <row r="761" spans="1:10" ht="15.75" customHeight="1">
      <c r="A761" s="69"/>
      <c r="B761" s="41"/>
      <c r="C761" s="41"/>
      <c r="D761" s="41"/>
      <c r="E761" s="41"/>
      <c r="F761" s="41"/>
      <c r="G761" s="37"/>
      <c r="H761" s="37"/>
      <c r="I761" s="37"/>
      <c r="J761" s="163"/>
    </row>
    <row r="762" spans="1:10" ht="15.75" customHeight="1">
      <c r="A762" s="69"/>
      <c r="B762" s="41"/>
      <c r="C762" s="41"/>
      <c r="D762" s="41"/>
      <c r="E762" s="41"/>
      <c r="F762" s="41"/>
      <c r="G762" s="37"/>
      <c r="H762" s="37"/>
      <c r="I762" s="37"/>
      <c r="J762" s="163"/>
    </row>
    <row r="763" spans="1:10" ht="15.75" customHeight="1">
      <c r="A763" s="19"/>
      <c r="B763" s="13"/>
      <c r="C763" s="16" t="s">
        <v>376</v>
      </c>
      <c r="D763" s="16"/>
      <c r="E763" s="16"/>
      <c r="F763" s="87">
        <f>F11+F105+F194+F258+F284+F394+F457+F509+F552+F673+F623</f>
        <v>33</v>
      </c>
      <c r="G763" s="35">
        <f>G10+G105+G137+G159+G180+G194+G240+G244+G249+G258+G284+G347+G369+G376+G394+G438+G453+G457+G501+G509+G552+G616+G673+G729+G733+G738+G724+G88+G623+G606+G154+G92+G149</f>
        <v>547991000</v>
      </c>
      <c r="H763" s="35">
        <f>H10+H105+H137+H159+H180+H194+H240+H244+H249+H258+H284+H347+H369+H376+H394+H438+H453+H457+H501+H509+H552+H616+H673+H729+H733+H738+H724+H88+H623+H606+H154+H92+H149+H97+H758</f>
        <v>646053710</v>
      </c>
      <c r="I763" s="35">
        <f>I10+I105+I137+I159+I180+I194+I240+I244+I249+I258+I284+I347+I369+I376+I394+I438+I453+I457+I501+I509+I552+I616+I673+I729+I733+I738+I724+I88+I623+I606+I154+I92+I149+I97+I758</f>
        <v>441704878</v>
      </c>
      <c r="J763" s="164">
        <f t="shared" si="22"/>
        <v>0.6836968369084979</v>
      </c>
    </row>
    <row r="764" spans="1:10" ht="15.75" customHeight="1">
      <c r="A764" s="69"/>
      <c r="B764" s="41"/>
      <c r="C764" s="66"/>
      <c r="D764" s="66"/>
      <c r="E764" s="66"/>
      <c r="F764" s="100"/>
      <c r="G764" s="50"/>
      <c r="H764" s="50"/>
      <c r="I764" s="50"/>
      <c r="J764" s="163"/>
    </row>
    <row r="765" spans="1:10" ht="15.75" customHeight="1">
      <c r="A765" s="31" t="s">
        <v>24</v>
      </c>
      <c r="B765" s="66"/>
      <c r="C765" s="66" t="s">
        <v>182</v>
      </c>
      <c r="D765" s="66"/>
      <c r="E765" s="66"/>
      <c r="F765" s="41"/>
      <c r="G765" s="37">
        <f>G11+G106+G160+G195+G259+G285+G395+G458+G510+G553+G674+G624</f>
        <v>78311000</v>
      </c>
      <c r="H765" s="37">
        <f>H11+H106+H160+H195+H259+H285+H395+H458+H510+H553+H674+H624</f>
        <v>83238265</v>
      </c>
      <c r="I765" s="37">
        <f>I11+I106+I160+I195+I259+I285+I395+I458+I510+I553+I674+I624</f>
        <v>77135731</v>
      </c>
      <c r="J765" s="163">
        <f t="shared" si="22"/>
        <v>0.9266859538698938</v>
      </c>
    </row>
    <row r="766" spans="1:10" ht="15.75" customHeight="1">
      <c r="A766" s="31" t="s">
        <v>26</v>
      </c>
      <c r="B766" s="66"/>
      <c r="C766" s="66" t="s">
        <v>197</v>
      </c>
      <c r="D766" s="73"/>
      <c r="E766" s="73"/>
      <c r="F766" s="41"/>
      <c r="G766" s="37">
        <f>G25+G113+G166+G205+G265+G298+G402+G465+G517+G562+G684+G635</f>
        <v>20424000</v>
      </c>
      <c r="H766" s="37">
        <f>H25+H113+H166+H205+H265+H298+H402+H465+H517+H562+H684+H635</f>
        <v>21452009</v>
      </c>
      <c r="I766" s="37">
        <f>I25+I113+I166+I205+I265+I298+I402+I465+I517+I562+I684+I635</f>
        <v>19396753</v>
      </c>
      <c r="J766" s="163">
        <f t="shared" si="22"/>
        <v>0.9041928427309536</v>
      </c>
    </row>
    <row r="767" spans="1:10" ht="15.75" customHeight="1">
      <c r="A767" s="31" t="s">
        <v>27</v>
      </c>
      <c r="B767" s="66"/>
      <c r="C767" s="66" t="s">
        <v>28</v>
      </c>
      <c r="D767" s="66"/>
      <c r="E767" s="66"/>
      <c r="F767" s="41"/>
      <c r="G767" s="37">
        <f>G30+G118+G138+G181+G210+G250+G270+G305+G348+G377+G406+G439+G470+G502+G521+G567+G689+G640+G607</f>
        <v>152780000</v>
      </c>
      <c r="H767" s="37">
        <f>H30+H118+H138+H181+H210+H250+H270+H305+H348+H377+H406+H439+H470+H502+H521+H567+H689+H640+H607+H169</f>
        <v>188711100</v>
      </c>
      <c r="I767" s="37">
        <f>I30+I118+I138+I181+I210+I250+I270+I305+I348+I377+I406+I439+I470+I502+I521+I567+I689+I640+I607+I169</f>
        <v>170008953</v>
      </c>
      <c r="J767" s="163">
        <f t="shared" si="22"/>
        <v>0.9008953527375974</v>
      </c>
    </row>
    <row r="768" spans="1:10" ht="15.75" customHeight="1">
      <c r="A768" s="31" t="s">
        <v>29</v>
      </c>
      <c r="B768" s="41"/>
      <c r="C768" s="66" t="s">
        <v>358</v>
      </c>
      <c r="D768" s="66"/>
      <c r="E768" s="66"/>
      <c r="F768" s="41"/>
      <c r="G768" s="37">
        <f>G739</f>
        <v>6500000</v>
      </c>
      <c r="H768" s="37">
        <f>H739+H725</f>
        <v>7958650</v>
      </c>
      <c r="I768" s="37">
        <f>I739+I725</f>
        <v>4706673</v>
      </c>
      <c r="J768" s="163">
        <f t="shared" si="22"/>
        <v>0.5913908765933921</v>
      </c>
    </row>
    <row r="769" spans="1:10" ht="15.75" customHeight="1">
      <c r="A769" s="31" t="s">
        <v>31</v>
      </c>
      <c r="B769" s="66"/>
      <c r="C769" s="66" t="s">
        <v>32</v>
      </c>
      <c r="D769" s="66"/>
      <c r="E769" s="66"/>
      <c r="F769" s="101"/>
      <c r="G769" s="37">
        <f>G67+G366+G370+G391+G454+G617+G725+G730+G734+G613+G155+G150</f>
        <v>168477000</v>
      </c>
      <c r="H769" s="37">
        <f>H67+H366+H370+H391+H454+H617+H730+H734+H613+H155+H150+H754+H89+H98</f>
        <v>219645597</v>
      </c>
      <c r="I769" s="37">
        <f>I67+I366+I370+I391+I454+I617+I730+I734+I613+I155+I150+I754+I89+I98</f>
        <v>62386377</v>
      </c>
      <c r="J769" s="163">
        <f t="shared" si="22"/>
        <v>0.2840319945043105</v>
      </c>
    </row>
    <row r="770" spans="1:10" ht="15.75" customHeight="1">
      <c r="A770" s="31" t="s">
        <v>34</v>
      </c>
      <c r="B770" s="66"/>
      <c r="C770" s="238" t="s">
        <v>35</v>
      </c>
      <c r="D770" s="238"/>
      <c r="E770" s="238"/>
      <c r="F770" s="41"/>
      <c r="G770" s="37">
        <f>G336+G145+G601+G78+G669</f>
        <v>84648000</v>
      </c>
      <c r="H770" s="37">
        <f>H336+H145+H601+H78+H669+H175+H720+H433+H548</f>
        <v>89471389</v>
      </c>
      <c r="I770" s="37">
        <f>I336+I145+I601+I78+I669+I175+I720+I433+I548</f>
        <v>79249618</v>
      </c>
      <c r="J770" s="163">
        <f t="shared" si="22"/>
        <v>0.8857537463736033</v>
      </c>
    </row>
    <row r="771" spans="1:10" ht="15.75" customHeight="1">
      <c r="A771" s="31" t="s">
        <v>36</v>
      </c>
      <c r="B771" s="66"/>
      <c r="C771" s="238" t="s">
        <v>377</v>
      </c>
      <c r="D771" s="238"/>
      <c r="E771" s="238"/>
      <c r="F771" s="41"/>
      <c r="G771" s="37">
        <f>G343+G497+G190</f>
        <v>25000000</v>
      </c>
      <c r="H771" s="37">
        <f>H343+H497+H190+H133</f>
        <v>21649600</v>
      </c>
      <c r="I771" s="37">
        <f>I343+I497+I190+I133</f>
        <v>17367209</v>
      </c>
      <c r="J771" s="163">
        <f t="shared" si="22"/>
        <v>0.8021953754341882</v>
      </c>
    </row>
    <row r="772" spans="1:10" ht="15.75" customHeight="1">
      <c r="A772" s="31" t="s">
        <v>38</v>
      </c>
      <c r="B772" s="66"/>
      <c r="C772" s="66" t="s">
        <v>39</v>
      </c>
      <c r="D772" s="66"/>
      <c r="E772" s="66"/>
      <c r="F772" s="101"/>
      <c r="G772" s="37">
        <f>G241+G245+G83+G372</f>
        <v>4567000</v>
      </c>
      <c r="H772" s="37">
        <f>H241+H245+H83+H372</f>
        <v>4293100</v>
      </c>
      <c r="I772" s="37">
        <f>I241+I245+I83+I372</f>
        <v>2154454</v>
      </c>
      <c r="J772" s="163">
        <f t="shared" si="22"/>
        <v>0.5018410938482681</v>
      </c>
    </row>
    <row r="773" spans="1:10" ht="15.75" customHeight="1">
      <c r="A773" s="31" t="s">
        <v>41</v>
      </c>
      <c r="B773" s="66"/>
      <c r="C773" s="66" t="s">
        <v>40</v>
      </c>
      <c r="D773" s="66"/>
      <c r="E773" s="66"/>
      <c r="F773" s="41"/>
      <c r="G773" s="37">
        <f>G93</f>
        <v>7284000</v>
      </c>
      <c r="H773" s="37">
        <f>H93+H759</f>
        <v>9634000</v>
      </c>
      <c r="I773" s="37">
        <f>I93+I759</f>
        <v>9299110</v>
      </c>
      <c r="J773" s="163">
        <f t="shared" si="22"/>
        <v>0.9652387378036122</v>
      </c>
    </row>
    <row r="774" spans="1:10" ht="15.75" customHeight="1">
      <c r="A774" s="31"/>
      <c r="B774" s="66"/>
      <c r="C774" s="66" t="s">
        <v>376</v>
      </c>
      <c r="D774" s="66"/>
      <c r="E774" s="66"/>
      <c r="F774" s="66"/>
      <c r="G774" s="50">
        <f>SUM(G765:G773)</f>
        <v>547991000</v>
      </c>
      <c r="H774" s="50">
        <f>SUM(H765:H773)</f>
        <v>646053710</v>
      </c>
      <c r="I774" s="50">
        <f>SUM(I765:I773)</f>
        <v>441704878</v>
      </c>
      <c r="J774" s="163">
        <f t="shared" si="22"/>
        <v>0.6836968369084979</v>
      </c>
    </row>
    <row r="775" ht="15.75" customHeight="1">
      <c r="H775" s="62"/>
    </row>
    <row r="776" ht="15.75" customHeight="1">
      <c r="H776" s="62"/>
    </row>
  </sheetData>
  <sheetProtection selectLockedCells="1" selectUnlockedCells="1"/>
  <mergeCells count="15">
    <mergeCell ref="C770:E770"/>
    <mergeCell ref="I8:I9"/>
    <mergeCell ref="J8:J9"/>
    <mergeCell ref="H8:H9"/>
    <mergeCell ref="C771:E771"/>
    <mergeCell ref="F7:G7"/>
    <mergeCell ref="A8:E9"/>
    <mergeCell ref="F8:F9"/>
    <mergeCell ref="G8:G9"/>
    <mergeCell ref="A1:G1"/>
    <mergeCell ref="A3:G3"/>
    <mergeCell ref="A4:G4"/>
    <mergeCell ref="A5:G5"/>
    <mergeCell ref="A6:G6"/>
    <mergeCell ref="A2:G2"/>
  </mergeCells>
  <printOptions headings="1" horizontalCentered="1"/>
  <pageMargins left="0.25" right="0.25" top="0.75" bottom="0.75" header="0.3" footer="0.3"/>
  <pageSetup horizontalDpi="300" verticalDpi="300" orientation="portrait" paperSize="9" scale="67" r:id="rId1"/>
  <headerFooter alignWithMargins="0">
    <oddFooter>&amp;C&amp;P. oldal, összesen: &amp;N</oddFooter>
  </headerFooter>
  <rowBreaks count="13" manualBreakCount="13">
    <brk id="56" max="9" man="1"/>
    <brk id="117" max="9" man="1"/>
    <brk id="179" max="9" man="1"/>
    <brk id="239" max="9" man="1"/>
    <brk id="283" max="9" man="1"/>
    <brk id="345" max="9" man="1"/>
    <brk id="393" max="9" man="1"/>
    <brk id="452" max="9" man="1"/>
    <brk id="508" max="9" man="1"/>
    <brk id="566" max="9" man="1"/>
    <brk id="622" max="9" man="1"/>
    <brk id="672" max="9" man="1"/>
    <brk id="73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2" sqref="A2:H2"/>
    </sheetView>
  </sheetViews>
  <sheetFormatPr defaultColWidth="11.57421875" defaultRowHeight="12.75"/>
  <cols>
    <col min="1" max="3" width="12.7109375" style="0" customWidth="1"/>
    <col min="4" max="4" width="8.8515625" style="0" customWidth="1"/>
    <col min="5" max="5" width="14.57421875" style="0" customWidth="1"/>
    <col min="6" max="6" width="12.140625" style="0" customWidth="1"/>
    <col min="7" max="7" width="12.28125" style="0" customWidth="1"/>
    <col min="8" max="8" width="15.28125" style="0" customWidth="1"/>
    <col min="9" max="255" width="9.140625" style="0" customWidth="1"/>
  </cols>
  <sheetData>
    <row r="1" spans="1:8" ht="15.75">
      <c r="A1" s="229" t="s">
        <v>788</v>
      </c>
      <c r="B1" s="229"/>
      <c r="C1" s="229"/>
      <c r="D1" s="229"/>
      <c r="E1" s="229"/>
      <c r="F1" s="229"/>
      <c r="G1" s="229"/>
      <c r="H1" s="229"/>
    </row>
    <row r="2" spans="1:8" ht="15.75">
      <c r="A2" s="229"/>
      <c r="B2" s="229"/>
      <c r="C2" s="229"/>
      <c r="D2" s="229"/>
      <c r="E2" s="229"/>
      <c r="F2" s="229"/>
      <c r="G2" s="229"/>
      <c r="H2" s="229"/>
    </row>
    <row r="3" spans="1:8" ht="15.75">
      <c r="A3" s="215"/>
      <c r="B3" s="215"/>
      <c r="C3" s="215"/>
      <c r="D3" s="215"/>
      <c r="E3" s="215"/>
      <c r="F3" s="215"/>
      <c r="G3" s="215"/>
      <c r="H3" s="215"/>
    </row>
    <row r="4" spans="1:8" ht="15.75">
      <c r="A4" s="223" t="s">
        <v>0</v>
      </c>
      <c r="B4" s="223"/>
      <c r="C4" s="223"/>
      <c r="D4" s="223"/>
      <c r="E4" s="223"/>
      <c r="F4" s="223"/>
      <c r="G4" s="223"/>
      <c r="H4" s="223"/>
    </row>
    <row r="5" spans="1:8" ht="15.75">
      <c r="A5" s="223" t="s">
        <v>418</v>
      </c>
      <c r="B5" s="223"/>
      <c r="C5" s="223"/>
      <c r="D5" s="223"/>
      <c r="E5" s="223"/>
      <c r="F5" s="223"/>
      <c r="G5" s="223"/>
      <c r="H5" s="223"/>
    </row>
    <row r="6" spans="1:8" ht="15.75">
      <c r="A6" s="223" t="s">
        <v>168</v>
      </c>
      <c r="B6" s="223"/>
      <c r="C6" s="223"/>
      <c r="D6" s="223"/>
      <c r="E6" s="223"/>
      <c r="F6" s="223"/>
      <c r="G6" s="223"/>
      <c r="H6" s="223"/>
    </row>
    <row r="7" spans="1:8" ht="15.75">
      <c r="A7" s="61"/>
      <c r="B7" s="61"/>
      <c r="C7" s="61"/>
      <c r="D7" s="24"/>
      <c r="E7" s="240" t="s">
        <v>489</v>
      </c>
      <c r="F7" s="240"/>
      <c r="G7" s="240"/>
      <c r="H7" s="240"/>
    </row>
    <row r="8" spans="1:8" ht="12.75" customHeight="1">
      <c r="A8" s="241" t="s">
        <v>169</v>
      </c>
      <c r="B8" s="241"/>
      <c r="C8" s="241"/>
      <c r="D8" s="241"/>
      <c r="E8" s="233" t="s">
        <v>170</v>
      </c>
      <c r="F8" s="233" t="s">
        <v>171</v>
      </c>
      <c r="G8" s="233" t="s">
        <v>378</v>
      </c>
      <c r="H8" s="233" t="s">
        <v>172</v>
      </c>
    </row>
    <row r="9" spans="1:8" ht="12.75">
      <c r="A9" s="241"/>
      <c r="B9" s="241"/>
      <c r="C9" s="241"/>
      <c r="D9" s="241"/>
      <c r="E9" s="233"/>
      <c r="F9" s="233"/>
      <c r="G9" s="233"/>
      <c r="H9" s="233"/>
    </row>
    <row r="10" spans="1:8" ht="12.75">
      <c r="A10" s="241"/>
      <c r="B10" s="241"/>
      <c r="C10" s="241"/>
      <c r="D10" s="241"/>
      <c r="E10" s="233"/>
      <c r="F10" s="233"/>
      <c r="G10" s="233"/>
      <c r="H10" s="233"/>
    </row>
    <row r="11" spans="1:8" ht="15" customHeight="1">
      <c r="A11" s="241"/>
      <c r="B11" s="241"/>
      <c r="C11" s="241"/>
      <c r="D11" s="241"/>
      <c r="E11" s="233"/>
      <c r="F11" s="233"/>
      <c r="G11" s="233"/>
      <c r="H11" s="233"/>
    </row>
    <row r="12" spans="1:8" ht="15.75">
      <c r="A12" s="102" t="s">
        <v>379</v>
      </c>
      <c r="B12" s="103"/>
      <c r="C12" s="103"/>
      <c r="D12" s="103"/>
      <c r="E12" s="60">
        <v>49991781</v>
      </c>
      <c r="F12" s="125"/>
      <c r="G12" s="60"/>
      <c r="H12" s="60">
        <v>49991781</v>
      </c>
    </row>
    <row r="13" spans="1:8" ht="15.75">
      <c r="A13" s="102" t="s">
        <v>484</v>
      </c>
      <c r="B13" s="103"/>
      <c r="C13" s="103"/>
      <c r="D13" s="103"/>
      <c r="E13" s="60">
        <v>505784</v>
      </c>
      <c r="F13" s="125"/>
      <c r="G13" s="60"/>
      <c r="H13" s="60">
        <f aca="true" t="shared" si="0" ref="H13:H45">SUM(E13:G13)</f>
        <v>505784</v>
      </c>
    </row>
    <row r="14" spans="1:8" ht="15.75">
      <c r="A14" s="122" t="s">
        <v>440</v>
      </c>
      <c r="B14" s="123"/>
      <c r="C14" s="123"/>
      <c r="D14" s="124"/>
      <c r="E14" s="57">
        <v>9299110</v>
      </c>
      <c r="F14" s="125"/>
      <c r="G14" s="60"/>
      <c r="H14" s="60">
        <f t="shared" si="0"/>
        <v>9299110</v>
      </c>
    </row>
    <row r="15" spans="1:8" ht="15.75">
      <c r="A15" s="122" t="s">
        <v>485</v>
      </c>
      <c r="B15" s="123"/>
      <c r="C15" s="123"/>
      <c r="D15" s="124"/>
      <c r="E15" s="57">
        <v>34795136</v>
      </c>
      <c r="F15" s="125"/>
      <c r="G15" s="60"/>
      <c r="H15" s="60">
        <f t="shared" si="0"/>
        <v>34795136</v>
      </c>
    </row>
    <row r="16" spans="1:8" ht="15.75">
      <c r="A16" s="104" t="s">
        <v>481</v>
      </c>
      <c r="B16" s="105"/>
      <c r="C16" s="105"/>
      <c r="D16" s="106"/>
      <c r="E16" s="57">
        <v>4183878</v>
      </c>
      <c r="F16" s="60"/>
      <c r="G16" s="60"/>
      <c r="H16" s="60">
        <f t="shared" si="0"/>
        <v>4183878</v>
      </c>
    </row>
    <row r="17" spans="1:8" ht="15.75">
      <c r="A17" s="102" t="s">
        <v>380</v>
      </c>
      <c r="B17" s="107"/>
      <c r="C17" s="107"/>
      <c r="D17" s="107"/>
      <c r="E17" s="57">
        <v>49947087</v>
      </c>
      <c r="F17" s="60"/>
      <c r="G17" s="60"/>
      <c r="H17" s="60">
        <f t="shared" si="0"/>
        <v>49947087</v>
      </c>
    </row>
    <row r="18" spans="1:8" ht="15.75">
      <c r="A18" s="102" t="s">
        <v>486</v>
      </c>
      <c r="B18" s="107"/>
      <c r="C18" s="107"/>
      <c r="D18" s="107"/>
      <c r="E18" s="57"/>
      <c r="F18" s="60">
        <v>300000</v>
      </c>
      <c r="G18" s="60"/>
      <c r="H18" s="60">
        <f t="shared" si="0"/>
        <v>300000</v>
      </c>
    </row>
    <row r="19" spans="1:8" ht="15.75">
      <c r="A19" s="102" t="s">
        <v>381</v>
      </c>
      <c r="B19" s="107"/>
      <c r="C19" s="107"/>
      <c r="D19" s="107"/>
      <c r="E19" s="57"/>
      <c r="F19" s="60">
        <v>100000</v>
      </c>
      <c r="G19" s="60"/>
      <c r="H19" s="60">
        <f t="shared" si="0"/>
        <v>100000</v>
      </c>
    </row>
    <row r="20" spans="1:8" ht="15.75">
      <c r="A20" s="104" t="s">
        <v>111</v>
      </c>
      <c r="B20" s="105"/>
      <c r="C20" s="105"/>
      <c r="D20" s="106"/>
      <c r="E20" s="57">
        <v>14327758</v>
      </c>
      <c r="F20" s="60"/>
      <c r="G20" s="60"/>
      <c r="H20" s="60">
        <f t="shared" si="0"/>
        <v>14327758</v>
      </c>
    </row>
    <row r="21" spans="1:8" ht="15.75">
      <c r="A21" s="102" t="s">
        <v>291</v>
      </c>
      <c r="B21" s="107"/>
      <c r="C21" s="107"/>
      <c r="D21" s="107"/>
      <c r="E21" s="57">
        <v>10706829</v>
      </c>
      <c r="F21" s="60"/>
      <c r="G21" s="60"/>
      <c r="H21" s="60">
        <f t="shared" si="0"/>
        <v>10706829</v>
      </c>
    </row>
    <row r="22" spans="1:8" ht="15.75">
      <c r="A22" s="102" t="s">
        <v>113</v>
      </c>
      <c r="B22" s="107"/>
      <c r="C22" s="107"/>
      <c r="D22" s="107"/>
      <c r="E22" s="125"/>
      <c r="F22" s="60">
        <v>5988009</v>
      </c>
      <c r="G22" s="60"/>
      <c r="H22" s="60">
        <f t="shared" si="0"/>
        <v>5988009</v>
      </c>
    </row>
    <row r="23" spans="1:8" ht="15.75">
      <c r="A23" s="104" t="s">
        <v>120</v>
      </c>
      <c r="B23" s="105"/>
      <c r="C23" s="105"/>
      <c r="D23" s="106"/>
      <c r="E23" s="57"/>
      <c r="F23" s="60">
        <v>1090000</v>
      </c>
      <c r="G23" s="60"/>
      <c r="H23" s="60">
        <f t="shared" si="0"/>
        <v>1090000</v>
      </c>
    </row>
    <row r="24" spans="1:8" ht="15.75">
      <c r="A24" s="104" t="s">
        <v>306</v>
      </c>
      <c r="B24" s="105"/>
      <c r="C24" s="105"/>
      <c r="D24" s="106"/>
      <c r="E24" s="57"/>
      <c r="F24" s="60">
        <v>1000000</v>
      </c>
      <c r="G24" s="60"/>
      <c r="H24" s="60">
        <f t="shared" si="0"/>
        <v>1000000</v>
      </c>
    </row>
    <row r="25" spans="1:8" ht="15.75">
      <c r="A25" s="104" t="s">
        <v>309</v>
      </c>
      <c r="B25" s="105"/>
      <c r="C25" s="105"/>
      <c r="D25" s="106"/>
      <c r="E25" s="57">
        <v>14364278</v>
      </c>
      <c r="F25" s="60"/>
      <c r="G25" s="60"/>
      <c r="H25" s="60">
        <f t="shared" si="0"/>
        <v>14364278</v>
      </c>
    </row>
    <row r="26" spans="1:8" ht="15.75">
      <c r="A26" s="104" t="s">
        <v>310</v>
      </c>
      <c r="B26" s="105"/>
      <c r="C26" s="105"/>
      <c r="D26" s="106"/>
      <c r="E26" s="57">
        <v>5736069</v>
      </c>
      <c r="F26" s="60"/>
      <c r="G26" s="60"/>
      <c r="H26" s="60">
        <f t="shared" si="0"/>
        <v>5736069</v>
      </c>
    </row>
    <row r="27" spans="1:8" ht="15.75">
      <c r="A27" s="102" t="s">
        <v>122</v>
      </c>
      <c r="B27" s="107"/>
      <c r="C27" s="107"/>
      <c r="D27" s="107"/>
      <c r="E27" s="57">
        <v>128062083</v>
      </c>
      <c r="F27" s="60"/>
      <c r="G27" s="60"/>
      <c r="H27" s="60">
        <f t="shared" si="0"/>
        <v>128062083</v>
      </c>
    </row>
    <row r="28" spans="1:8" ht="15.75">
      <c r="A28" s="104" t="s">
        <v>328</v>
      </c>
      <c r="B28" s="105"/>
      <c r="C28" s="105"/>
      <c r="D28" s="106"/>
      <c r="E28" s="57">
        <v>3219504</v>
      </c>
      <c r="F28" s="60"/>
      <c r="G28" s="60"/>
      <c r="H28" s="60">
        <f t="shared" si="0"/>
        <v>3219504</v>
      </c>
    </row>
    <row r="29" spans="1:8" ht="15.75">
      <c r="A29" s="104" t="s">
        <v>329</v>
      </c>
      <c r="B29" s="105"/>
      <c r="C29" s="105"/>
      <c r="D29" s="106"/>
      <c r="E29" s="57">
        <v>1110180</v>
      </c>
      <c r="F29" s="60"/>
      <c r="G29" s="60"/>
      <c r="H29" s="60">
        <f t="shared" si="0"/>
        <v>1110180</v>
      </c>
    </row>
    <row r="30" spans="1:8" ht="15.75">
      <c r="A30" s="104" t="s">
        <v>123</v>
      </c>
      <c r="B30" s="105"/>
      <c r="C30" s="105"/>
      <c r="D30" s="106"/>
      <c r="E30" s="57">
        <v>2897085</v>
      </c>
      <c r="F30" s="60"/>
      <c r="G30" s="60"/>
      <c r="H30" s="60">
        <f t="shared" si="0"/>
        <v>2897085</v>
      </c>
    </row>
    <row r="31" spans="1:8" ht="15.75">
      <c r="A31" s="104" t="s">
        <v>124</v>
      </c>
      <c r="B31" s="105"/>
      <c r="C31" s="105"/>
      <c r="D31" s="106"/>
      <c r="E31" s="57">
        <v>5768228</v>
      </c>
      <c r="F31" s="60"/>
      <c r="G31" s="60"/>
      <c r="H31" s="60">
        <f t="shared" si="0"/>
        <v>5768228</v>
      </c>
    </row>
    <row r="32" spans="1:8" ht="15.75">
      <c r="A32" s="104" t="s">
        <v>519</v>
      </c>
      <c r="B32" s="105"/>
      <c r="C32" s="105"/>
      <c r="D32" s="106"/>
      <c r="E32" s="125"/>
      <c r="F32" s="60">
        <v>414052</v>
      </c>
      <c r="G32" s="60"/>
      <c r="H32" s="60">
        <f t="shared" si="0"/>
        <v>414052</v>
      </c>
    </row>
    <row r="33" spans="1:8" ht="15.75">
      <c r="A33" s="102" t="s">
        <v>487</v>
      </c>
      <c r="B33" s="107"/>
      <c r="C33" s="107"/>
      <c r="D33" s="107"/>
      <c r="E33" s="125"/>
      <c r="F33" s="60">
        <v>600000</v>
      </c>
      <c r="G33" s="60"/>
      <c r="H33" s="60">
        <f t="shared" si="0"/>
        <v>600000</v>
      </c>
    </row>
    <row r="34" spans="1:8" ht="15.75">
      <c r="A34" s="104" t="s">
        <v>127</v>
      </c>
      <c r="B34" s="105"/>
      <c r="C34" s="105"/>
      <c r="D34" s="106"/>
      <c r="E34" s="125"/>
      <c r="F34" s="60">
        <v>21544014</v>
      </c>
      <c r="G34" s="60"/>
      <c r="H34" s="60">
        <f t="shared" si="0"/>
        <v>21544014</v>
      </c>
    </row>
    <row r="35" spans="1:8" ht="15.75">
      <c r="A35" s="104" t="s">
        <v>338</v>
      </c>
      <c r="B35" s="105"/>
      <c r="C35" s="105"/>
      <c r="D35" s="106"/>
      <c r="E35" s="125"/>
      <c r="F35" s="60">
        <v>305233</v>
      </c>
      <c r="G35" s="60"/>
      <c r="H35" s="60">
        <f t="shared" si="0"/>
        <v>305233</v>
      </c>
    </row>
    <row r="36" spans="1:8" ht="15.75">
      <c r="A36" s="104" t="s">
        <v>128</v>
      </c>
      <c r="B36" s="105"/>
      <c r="C36" s="105"/>
      <c r="D36" s="106"/>
      <c r="E36" s="125"/>
      <c r="F36" s="60">
        <v>5764087</v>
      </c>
      <c r="G36" s="60"/>
      <c r="H36" s="60">
        <f t="shared" si="0"/>
        <v>5764087</v>
      </c>
    </row>
    <row r="37" spans="1:8" ht="15.75">
      <c r="A37" s="104" t="s">
        <v>176</v>
      </c>
      <c r="B37" s="105"/>
      <c r="C37" s="105"/>
      <c r="D37" s="106"/>
      <c r="E37" s="125"/>
      <c r="F37" s="60">
        <v>20785211</v>
      </c>
      <c r="G37" s="60"/>
      <c r="H37" s="60">
        <f t="shared" si="0"/>
        <v>20785211</v>
      </c>
    </row>
    <row r="38" spans="1:8" ht="15.75">
      <c r="A38" s="104" t="s">
        <v>382</v>
      </c>
      <c r="B38" s="105"/>
      <c r="C38" s="105"/>
      <c r="D38" s="106"/>
      <c r="E38" s="125"/>
      <c r="F38" s="60">
        <v>1238312</v>
      </c>
      <c r="G38" s="60"/>
      <c r="H38" s="60">
        <v>1238950</v>
      </c>
    </row>
    <row r="39" spans="1:8" ht="15.75">
      <c r="A39" s="104" t="s">
        <v>131</v>
      </c>
      <c r="B39" s="105"/>
      <c r="C39" s="105"/>
      <c r="D39" s="106"/>
      <c r="E39" s="57"/>
      <c r="F39" s="60"/>
      <c r="G39" s="60"/>
      <c r="H39" s="60">
        <f t="shared" si="0"/>
        <v>0</v>
      </c>
    </row>
    <row r="40" spans="1:8" ht="15.75">
      <c r="A40" s="102" t="s">
        <v>383</v>
      </c>
      <c r="B40" s="107"/>
      <c r="C40" s="107"/>
      <c r="D40" s="107"/>
      <c r="E40" s="57"/>
      <c r="F40" s="60">
        <v>23562082</v>
      </c>
      <c r="G40" s="60"/>
      <c r="H40" s="60">
        <f t="shared" si="0"/>
        <v>23562082</v>
      </c>
    </row>
    <row r="41" spans="1:8" ht="15.75">
      <c r="A41" s="104" t="s">
        <v>177</v>
      </c>
      <c r="B41" s="105"/>
      <c r="C41" s="105"/>
      <c r="D41" s="106"/>
      <c r="E41" s="57">
        <v>18490587</v>
      </c>
      <c r="F41" s="60"/>
      <c r="G41" s="60"/>
      <c r="H41" s="60">
        <f t="shared" si="0"/>
        <v>18490587</v>
      </c>
    </row>
    <row r="42" spans="1:8" ht="15.75">
      <c r="A42" s="104" t="s">
        <v>465</v>
      </c>
      <c r="B42" s="105"/>
      <c r="C42" s="105"/>
      <c r="D42" s="106"/>
      <c r="E42" s="57">
        <v>220400</v>
      </c>
      <c r="F42" s="60">
        <v>0</v>
      </c>
      <c r="G42" s="60"/>
      <c r="H42" s="60">
        <f t="shared" si="0"/>
        <v>220400</v>
      </c>
    </row>
    <row r="43" spans="1:8" ht="15.75">
      <c r="A43" s="104" t="s">
        <v>353</v>
      </c>
      <c r="B43" s="105"/>
      <c r="C43" s="105"/>
      <c r="D43" s="106"/>
      <c r="E43" s="57"/>
      <c r="F43" s="60">
        <v>0</v>
      </c>
      <c r="G43" s="60"/>
      <c r="H43" s="60">
        <f t="shared" si="0"/>
        <v>0</v>
      </c>
    </row>
    <row r="44" spans="1:8" ht="15.75">
      <c r="A44" s="104" t="s">
        <v>355</v>
      </c>
      <c r="B44" s="105"/>
      <c r="C44" s="105"/>
      <c r="D44" s="106"/>
      <c r="E44" s="57"/>
      <c r="F44" s="60">
        <v>801828</v>
      </c>
      <c r="G44" s="60"/>
      <c r="H44" s="60">
        <f t="shared" si="0"/>
        <v>801828</v>
      </c>
    </row>
    <row r="45" spans="1:8" ht="15.75">
      <c r="A45" s="102" t="s">
        <v>357</v>
      </c>
      <c r="B45" s="107"/>
      <c r="C45" s="107"/>
      <c r="D45" s="107"/>
      <c r="E45" s="57">
        <v>4586273</v>
      </c>
      <c r="F45" s="60"/>
      <c r="G45" s="60"/>
      <c r="H45" s="60">
        <f t="shared" si="0"/>
        <v>4586273</v>
      </c>
    </row>
    <row r="46" spans="1:8" ht="15.75">
      <c r="A46" s="223" t="s">
        <v>376</v>
      </c>
      <c r="B46" s="223"/>
      <c r="C46" s="223"/>
      <c r="D46" s="223"/>
      <c r="E46" s="126">
        <f>SUM(E12:E45)</f>
        <v>358212050</v>
      </c>
      <c r="F46" s="126">
        <f>SUM(F12:F45)</f>
        <v>83492828</v>
      </c>
      <c r="G46" s="126">
        <f>SUM(G12:G45)</f>
        <v>0</v>
      </c>
      <c r="H46" s="127">
        <f>SUM(E46:G46)</f>
        <v>441704878</v>
      </c>
    </row>
  </sheetData>
  <sheetProtection selectLockedCells="1" selectUnlockedCells="1"/>
  <mergeCells count="13">
    <mergeCell ref="A8:D11"/>
    <mergeCell ref="E8:E11"/>
    <mergeCell ref="F8:F11"/>
    <mergeCell ref="G8:G11"/>
    <mergeCell ref="H8:H11"/>
    <mergeCell ref="A46:D46"/>
    <mergeCell ref="A1:H1"/>
    <mergeCell ref="A3:H3"/>
    <mergeCell ref="A4:H4"/>
    <mergeCell ref="A5:H5"/>
    <mergeCell ref="A6:H6"/>
    <mergeCell ref="E7:H7"/>
    <mergeCell ref="A2:H2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3" sqref="A33"/>
    </sheetView>
  </sheetViews>
  <sheetFormatPr defaultColWidth="11.57421875" defaultRowHeight="12.75"/>
  <cols>
    <col min="1" max="1" width="56.57421875" style="0" customWidth="1"/>
    <col min="2" max="2" width="12.421875" style="0" customWidth="1"/>
    <col min="3" max="4" width="12.7109375" style="0" customWidth="1"/>
    <col min="5" max="255" width="9.140625" style="0" customWidth="1"/>
  </cols>
  <sheetData>
    <row r="1" spans="1:2" ht="15.75">
      <c r="A1" s="237" t="s">
        <v>552</v>
      </c>
      <c r="B1" s="237"/>
    </row>
    <row r="2" spans="1:2" ht="15.75">
      <c r="A2" s="237"/>
      <c r="B2" s="237"/>
    </row>
    <row r="3" spans="1:2" ht="15.75">
      <c r="A3" s="215"/>
      <c r="B3" s="215"/>
    </row>
    <row r="4" spans="1:2" ht="15.75">
      <c r="A4" s="223" t="s">
        <v>0</v>
      </c>
      <c r="B4" s="223"/>
    </row>
    <row r="5" spans="1:2" ht="15.75">
      <c r="A5" s="230" t="s">
        <v>384</v>
      </c>
      <c r="B5" s="230"/>
    </row>
    <row r="6" spans="1:2" ht="15.75">
      <c r="A6" s="230" t="s">
        <v>44</v>
      </c>
      <c r="B6" s="230"/>
    </row>
    <row r="7" spans="1:4" ht="15.75">
      <c r="A7" s="237"/>
      <c r="B7" s="237"/>
      <c r="D7" t="s">
        <v>415</v>
      </c>
    </row>
    <row r="8" spans="1:5" ht="12.75" customHeight="1">
      <c r="A8" s="243" t="s">
        <v>385</v>
      </c>
      <c r="B8" s="242" t="s">
        <v>3</v>
      </c>
      <c r="C8" s="242" t="s">
        <v>414</v>
      </c>
      <c r="D8" s="242" t="s">
        <v>530</v>
      </c>
      <c r="E8" s="242" t="s">
        <v>526</v>
      </c>
    </row>
    <row r="9" spans="1:5" ht="21.75" customHeight="1">
      <c r="A9" s="243"/>
      <c r="B9" s="242"/>
      <c r="C9" s="242"/>
      <c r="D9" s="242"/>
      <c r="E9" s="242"/>
    </row>
    <row r="10" spans="1:5" ht="15.75">
      <c r="A10" s="108" t="s">
        <v>35</v>
      </c>
      <c r="B10" s="109"/>
      <c r="C10" s="109"/>
      <c r="D10" s="109"/>
      <c r="E10" s="109"/>
    </row>
    <row r="11" spans="1:5" ht="15.75">
      <c r="A11" s="109" t="s">
        <v>523</v>
      </c>
      <c r="B11" s="129">
        <v>55118000</v>
      </c>
      <c r="C11" s="129">
        <v>65599000</v>
      </c>
      <c r="D11" s="129">
        <v>63840170</v>
      </c>
      <c r="E11" s="166">
        <f>D11/C11</f>
        <v>0.9731881583560725</v>
      </c>
    </row>
    <row r="12" spans="1:5" ht="15.75">
      <c r="A12" s="109" t="s">
        <v>520</v>
      </c>
      <c r="B12" s="129">
        <v>7875000</v>
      </c>
      <c r="C12" s="129">
        <v>6176750</v>
      </c>
      <c r="D12" s="129">
        <v>3650795</v>
      </c>
      <c r="E12" s="166">
        <f aca="true" t="shared" si="0" ref="E12:E25">D12/C12</f>
        <v>0.5910543570647995</v>
      </c>
    </row>
    <row r="13" spans="1:5" ht="15.75">
      <c r="A13" s="109" t="s">
        <v>388</v>
      </c>
      <c r="B13" s="129">
        <v>1575000</v>
      </c>
      <c r="C13" s="129">
        <v>1575000</v>
      </c>
      <c r="D13" s="129">
        <v>1155982</v>
      </c>
      <c r="E13" s="166">
        <f t="shared" si="0"/>
        <v>0.7339568253968254</v>
      </c>
    </row>
    <row r="14" spans="1:5" ht="15.75">
      <c r="A14" s="109" t="s">
        <v>386</v>
      </c>
      <c r="B14" s="129">
        <v>1575000</v>
      </c>
      <c r="C14" s="129">
        <v>1575000</v>
      </c>
      <c r="D14" s="129">
        <v>1352197</v>
      </c>
      <c r="E14" s="166">
        <f t="shared" si="0"/>
        <v>0.8585377777777777</v>
      </c>
    </row>
    <row r="15" spans="1:5" ht="15.75">
      <c r="A15" s="109" t="s">
        <v>387</v>
      </c>
      <c r="B15" s="129">
        <v>648000</v>
      </c>
      <c r="C15" s="129">
        <v>648000</v>
      </c>
      <c r="D15" s="129">
        <v>648000</v>
      </c>
      <c r="E15" s="166">
        <f t="shared" si="0"/>
        <v>1</v>
      </c>
    </row>
    <row r="16" spans="1:5" ht="15.75">
      <c r="A16" s="109" t="s">
        <v>466</v>
      </c>
      <c r="B16" s="129"/>
      <c r="C16" s="129">
        <v>730000</v>
      </c>
      <c r="D16" s="129">
        <v>729937</v>
      </c>
      <c r="E16" s="166">
        <f t="shared" si="0"/>
        <v>0.999913698630137</v>
      </c>
    </row>
    <row r="17" spans="1:5" ht="15.75">
      <c r="A17" s="109" t="s">
        <v>524</v>
      </c>
      <c r="B17" s="129"/>
      <c r="C17" s="167">
        <v>550000</v>
      </c>
      <c r="D17" s="167">
        <v>550000</v>
      </c>
      <c r="E17" s="166">
        <f t="shared" si="0"/>
        <v>1</v>
      </c>
    </row>
    <row r="18" spans="1:5" ht="15.75">
      <c r="A18" s="109" t="s">
        <v>554</v>
      </c>
      <c r="B18" s="129"/>
      <c r="C18" s="129">
        <v>546905</v>
      </c>
      <c r="D18" s="129">
        <v>545606</v>
      </c>
      <c r="E18" s="166">
        <f t="shared" si="0"/>
        <v>0.9976248160100931</v>
      </c>
    </row>
    <row r="19" spans="1:5" ht="15.75">
      <c r="A19" s="109" t="s">
        <v>555</v>
      </c>
      <c r="B19" s="129"/>
      <c r="C19" s="129">
        <v>150000</v>
      </c>
      <c r="D19" s="129">
        <v>105511</v>
      </c>
      <c r="E19" s="166">
        <f t="shared" si="0"/>
        <v>0.7034066666666666</v>
      </c>
    </row>
    <row r="20" spans="1:5" ht="15.75">
      <c r="A20" s="109" t="s">
        <v>522</v>
      </c>
      <c r="B20" s="129"/>
      <c r="C20" s="129">
        <v>1698250</v>
      </c>
      <c r="D20" s="129">
        <v>1697682</v>
      </c>
      <c r="E20" s="166">
        <f t="shared" si="0"/>
        <v>0.999665538053879</v>
      </c>
    </row>
    <row r="21" spans="1:5" ht="15.75">
      <c r="A21" s="109" t="s">
        <v>521</v>
      </c>
      <c r="B21" s="129"/>
      <c r="C21" s="129">
        <v>2370000</v>
      </c>
      <c r="D21" s="129">
        <v>2186366</v>
      </c>
      <c r="E21" s="166">
        <f t="shared" si="0"/>
        <v>0.9225172995780591</v>
      </c>
    </row>
    <row r="22" spans="1:5" ht="15.75">
      <c r="A22" s="109" t="s">
        <v>389</v>
      </c>
      <c r="B22" s="129">
        <v>17857000</v>
      </c>
      <c r="C22" s="129">
        <v>7852484</v>
      </c>
      <c r="D22" s="129">
        <v>2787372</v>
      </c>
      <c r="E22" s="166">
        <f t="shared" si="0"/>
        <v>0.3549669123808466</v>
      </c>
    </row>
    <row r="23" spans="1:6" ht="15.75">
      <c r="A23" s="110" t="s">
        <v>390</v>
      </c>
      <c r="B23" s="168">
        <f>SUM(B11:B22)</f>
        <v>84648000</v>
      </c>
      <c r="C23" s="168">
        <f>SUM(C11:C22)</f>
        <v>89471389</v>
      </c>
      <c r="D23" s="168">
        <f>SUM(D11:D22)</f>
        <v>79249618</v>
      </c>
      <c r="E23" s="172">
        <f t="shared" si="0"/>
        <v>0.8857537463736033</v>
      </c>
      <c r="F23" t="s">
        <v>34</v>
      </c>
    </row>
    <row r="24" spans="1:5" ht="15.75">
      <c r="A24" s="109" t="s">
        <v>553</v>
      </c>
      <c r="B24" s="129"/>
      <c r="C24" s="129"/>
      <c r="D24" s="129">
        <v>16937146</v>
      </c>
      <c r="E24" s="166"/>
    </row>
    <row r="25" spans="1:5" ht="15.75">
      <c r="A25" s="169" t="s">
        <v>556</v>
      </c>
      <c r="B25" s="170"/>
      <c r="C25" s="170">
        <v>89471389</v>
      </c>
      <c r="D25" s="170">
        <f>D23+D24</f>
        <v>96186764</v>
      </c>
      <c r="E25" s="171">
        <f t="shared" si="0"/>
        <v>1.0750561165424626</v>
      </c>
    </row>
    <row r="26" spans="1:5" ht="15.75">
      <c r="A26" s="109"/>
      <c r="B26" s="129"/>
      <c r="C26" s="129"/>
      <c r="D26" s="129"/>
      <c r="E26" s="109"/>
    </row>
    <row r="27" spans="1:5" ht="15.75">
      <c r="A27" s="109"/>
      <c r="B27" s="129"/>
      <c r="C27" s="129"/>
      <c r="D27" s="129"/>
      <c r="E27" s="109"/>
    </row>
    <row r="28" spans="1:5" ht="15.75">
      <c r="A28" s="108" t="s">
        <v>37</v>
      </c>
      <c r="B28" s="129"/>
      <c r="C28" s="129"/>
      <c r="D28" s="129"/>
      <c r="E28" s="109"/>
    </row>
    <row r="29" spans="1:5" ht="15.75">
      <c r="A29" s="109" t="s">
        <v>391</v>
      </c>
      <c r="B29" s="129">
        <v>3937000</v>
      </c>
      <c r="C29" s="129">
        <v>6537000</v>
      </c>
      <c r="D29" s="129">
        <v>6475000</v>
      </c>
      <c r="E29" s="166">
        <f>D29/C29</f>
        <v>0.990515527000153</v>
      </c>
    </row>
    <row r="30" spans="1:5" ht="15.75">
      <c r="A30" s="109" t="s">
        <v>392</v>
      </c>
      <c r="B30" s="129">
        <v>7874000</v>
      </c>
      <c r="C30" s="129">
        <v>724000</v>
      </c>
      <c r="D30" s="129">
        <v>722669</v>
      </c>
      <c r="E30" s="166">
        <f aca="true" t="shared" si="1" ref="E30:E36">D30/C30</f>
        <v>0.9981616022099448</v>
      </c>
    </row>
    <row r="31" spans="1:5" ht="15.75">
      <c r="A31" s="109" t="s">
        <v>393</v>
      </c>
      <c r="B31" s="129">
        <v>7874000</v>
      </c>
      <c r="C31" s="129">
        <v>7254000</v>
      </c>
      <c r="D31" s="129">
        <v>4371819</v>
      </c>
      <c r="E31" s="166">
        <f t="shared" si="1"/>
        <v>0.602677005789909</v>
      </c>
    </row>
    <row r="32" spans="1:5" ht="15.75">
      <c r="A32" s="109" t="s">
        <v>785</v>
      </c>
      <c r="B32" s="129"/>
      <c r="C32" s="129">
        <v>2500000</v>
      </c>
      <c r="D32" s="129">
        <v>2105479</v>
      </c>
      <c r="E32" s="166">
        <f t="shared" si="1"/>
        <v>0.8421916</v>
      </c>
    </row>
    <row r="33" spans="1:5" ht="15.75">
      <c r="A33" s="109" t="s">
        <v>394</v>
      </c>
      <c r="B33" s="129">
        <v>5315000</v>
      </c>
      <c r="C33" s="129">
        <v>4634600</v>
      </c>
      <c r="D33" s="129">
        <v>3692242</v>
      </c>
      <c r="E33" s="166">
        <f t="shared" si="1"/>
        <v>0.7966689681957451</v>
      </c>
    </row>
    <row r="34" spans="1:6" ht="15.75">
      <c r="A34" s="110" t="s">
        <v>395</v>
      </c>
      <c r="B34" s="168">
        <f>SUM(B29:B33)</f>
        <v>25000000</v>
      </c>
      <c r="C34" s="168">
        <f>SUM(C29:C33)</f>
        <v>21649600</v>
      </c>
      <c r="D34" s="168">
        <f>SUM(D29:D33)</f>
        <v>17367209</v>
      </c>
      <c r="E34" s="166">
        <f t="shared" si="1"/>
        <v>0.8021953754341882</v>
      </c>
      <c r="F34" t="s">
        <v>36</v>
      </c>
    </row>
    <row r="35" spans="1:5" ht="15.75">
      <c r="A35" s="109"/>
      <c r="B35" s="129"/>
      <c r="C35" s="129"/>
      <c r="D35" s="129"/>
      <c r="E35" s="166"/>
    </row>
    <row r="36" spans="1:5" ht="15.75">
      <c r="A36" s="110" t="s">
        <v>396</v>
      </c>
      <c r="B36" s="168">
        <f>B23+B34</f>
        <v>109648000</v>
      </c>
      <c r="C36" s="168">
        <f>C23+C34</f>
        <v>111120989</v>
      </c>
      <c r="D36" s="168">
        <f>D23+D34</f>
        <v>96616827</v>
      </c>
      <c r="E36" s="166">
        <f t="shared" si="1"/>
        <v>0.8694741458789572</v>
      </c>
    </row>
  </sheetData>
  <sheetProtection selectLockedCells="1" selectUnlockedCells="1"/>
  <mergeCells count="12">
    <mergeCell ref="D8:D9"/>
    <mergeCell ref="E8:E9"/>
    <mergeCell ref="C8:C9"/>
    <mergeCell ref="A8:A9"/>
    <mergeCell ref="B8:B9"/>
    <mergeCell ref="A1:B1"/>
    <mergeCell ref="A3:B3"/>
    <mergeCell ref="A4:B4"/>
    <mergeCell ref="A5:B5"/>
    <mergeCell ref="A6:B6"/>
    <mergeCell ref="A7:B7"/>
    <mergeCell ref="A2:B2"/>
  </mergeCells>
  <printOptions/>
  <pageMargins left="0.7" right="0.7" top="0.75" bottom="0.75" header="0.5118055555555555" footer="0.5118055555555555"/>
  <pageSetup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8" sqref="G8:G9"/>
    </sheetView>
  </sheetViews>
  <sheetFormatPr defaultColWidth="9.140625" defaultRowHeight="12.75"/>
  <cols>
    <col min="1" max="1" width="4.57421875" style="1" customWidth="1"/>
    <col min="2" max="2" width="33.140625" style="1" customWidth="1"/>
    <col min="3" max="3" width="12.421875" style="1" customWidth="1"/>
    <col min="4" max="5" width="12.57421875" style="1" customWidth="1"/>
    <col min="6" max="6" width="13.7109375" style="1" customWidth="1"/>
    <col min="7" max="7" width="12.421875" style="1" customWidth="1"/>
    <col min="8" max="254" width="9.140625" style="1" customWidth="1"/>
  </cols>
  <sheetData>
    <row r="1" spans="1:5" ht="15.75">
      <c r="A1" s="245" t="s">
        <v>558</v>
      </c>
      <c r="B1" s="245"/>
      <c r="C1" s="245"/>
      <c r="D1" s="245"/>
      <c r="E1" s="245"/>
    </row>
    <row r="2" spans="1:5" ht="15.75">
      <c r="A2" s="245"/>
      <c r="B2" s="245"/>
      <c r="C2" s="245"/>
      <c r="D2" s="245"/>
      <c r="E2" s="245"/>
    </row>
    <row r="3" spans="1:5" ht="15.75">
      <c r="A3" s="218"/>
      <c r="B3" s="218"/>
      <c r="C3" s="218"/>
      <c r="D3" s="218"/>
      <c r="E3" s="218"/>
    </row>
    <row r="4" spans="1:5" ht="15.75">
      <c r="A4" s="246" t="s">
        <v>0</v>
      </c>
      <c r="B4" s="246"/>
      <c r="C4" s="246"/>
      <c r="D4" s="246"/>
      <c r="E4" s="246"/>
    </row>
    <row r="5" spans="1:5" ht="15.75">
      <c r="A5" s="247" t="s">
        <v>397</v>
      </c>
      <c r="B5" s="247"/>
      <c r="C5" s="247"/>
      <c r="D5" s="247"/>
      <c r="E5" s="247"/>
    </row>
    <row r="6" spans="2:5" ht="15.75">
      <c r="B6" s="247"/>
      <c r="C6" s="247"/>
      <c r="D6" s="247"/>
      <c r="E6" s="247"/>
    </row>
    <row r="7" spans="2:7" ht="15.75">
      <c r="B7" s="112"/>
      <c r="C7" s="111"/>
      <c r="D7" s="111"/>
      <c r="E7" s="111"/>
      <c r="G7" s="1" t="s">
        <v>415</v>
      </c>
    </row>
    <row r="8" spans="1:8" ht="15.75" customHeight="1">
      <c r="A8" s="248" t="s">
        <v>2</v>
      </c>
      <c r="B8" s="248"/>
      <c r="C8" s="249" t="s">
        <v>398</v>
      </c>
      <c r="D8" s="244" t="s">
        <v>399</v>
      </c>
      <c r="E8" s="244" t="s">
        <v>400</v>
      </c>
      <c r="F8" s="244" t="s">
        <v>419</v>
      </c>
      <c r="G8" s="244" t="s">
        <v>532</v>
      </c>
      <c r="H8" s="244" t="s">
        <v>533</v>
      </c>
    </row>
    <row r="9" spans="1:8" ht="15.75">
      <c r="A9" s="248"/>
      <c r="B9" s="248"/>
      <c r="C9" s="249"/>
      <c r="D9" s="244"/>
      <c r="E9" s="244"/>
      <c r="F9" s="244"/>
      <c r="G9" s="244"/>
      <c r="H9" s="244"/>
    </row>
    <row r="10" spans="1:8" ht="15.75">
      <c r="A10" s="108" t="s">
        <v>5</v>
      </c>
      <c r="B10" s="109" t="s">
        <v>401</v>
      </c>
      <c r="C10" s="129">
        <v>134782000</v>
      </c>
      <c r="D10" s="130">
        <v>135117000</v>
      </c>
      <c r="E10" s="130">
        <v>131669000</v>
      </c>
      <c r="F10" s="130">
        <v>146874352</v>
      </c>
      <c r="G10" s="130">
        <v>145033557</v>
      </c>
      <c r="H10" s="173">
        <f>G10/F10</f>
        <v>0.9874668723644819</v>
      </c>
    </row>
    <row r="11" spans="1:8" ht="15.75">
      <c r="A11" s="108" t="s">
        <v>7</v>
      </c>
      <c r="B11" s="109" t="s">
        <v>8</v>
      </c>
      <c r="C11" s="129">
        <v>108149000</v>
      </c>
      <c r="D11" s="130">
        <v>112596000</v>
      </c>
      <c r="E11" s="130">
        <v>101700000</v>
      </c>
      <c r="F11" s="130">
        <v>125817000</v>
      </c>
      <c r="G11" s="130">
        <v>119204880</v>
      </c>
      <c r="H11" s="173">
        <f aca="true" t="shared" si="0" ref="H11:H28">G11/F11</f>
        <v>0.9474465294832972</v>
      </c>
    </row>
    <row r="12" spans="1:8" ht="15.75">
      <c r="A12" s="108" t="s">
        <v>9</v>
      </c>
      <c r="B12" s="109" t="s">
        <v>10</v>
      </c>
      <c r="C12" s="129">
        <v>123785000</v>
      </c>
      <c r="D12" s="130">
        <v>142217000</v>
      </c>
      <c r="E12" s="130">
        <v>122672000</v>
      </c>
      <c r="F12" s="130">
        <v>146219558</v>
      </c>
      <c r="G12" s="130">
        <v>139195210</v>
      </c>
      <c r="H12" s="173">
        <f t="shared" si="0"/>
        <v>0.9519602705952647</v>
      </c>
    </row>
    <row r="13" spans="1:8" ht="15.75">
      <c r="A13" s="108" t="s">
        <v>11</v>
      </c>
      <c r="B13" s="109" t="s">
        <v>12</v>
      </c>
      <c r="C13" s="129">
        <v>471000</v>
      </c>
      <c r="D13" s="129">
        <v>669000</v>
      </c>
      <c r="E13" s="129">
        <v>350000</v>
      </c>
      <c r="F13" s="129">
        <v>1203694</v>
      </c>
      <c r="G13" s="129">
        <v>1141986</v>
      </c>
      <c r="H13" s="173">
        <f t="shared" si="0"/>
        <v>0.9487344790287232</v>
      </c>
    </row>
    <row r="14" spans="1:8" ht="15.75">
      <c r="A14" s="109"/>
      <c r="B14" s="108" t="s">
        <v>402</v>
      </c>
      <c r="C14" s="131">
        <f>SUM(C10:C13)</f>
        <v>367187000</v>
      </c>
      <c r="D14" s="131">
        <f>SUM(D10:D13)</f>
        <v>390599000</v>
      </c>
      <c r="E14" s="131">
        <f>SUM(E10:E13)</f>
        <v>356391000</v>
      </c>
      <c r="F14" s="131">
        <f>SUM(F10:F13)</f>
        <v>420114604</v>
      </c>
      <c r="G14" s="131">
        <f>SUM(G10:G13)</f>
        <v>404575633</v>
      </c>
      <c r="H14" s="173">
        <f t="shared" si="0"/>
        <v>0.9630125426441971</v>
      </c>
    </row>
    <row r="15" spans="1:8" ht="15.75">
      <c r="A15" s="23"/>
      <c r="B15" s="23"/>
      <c r="C15" s="23"/>
      <c r="D15" s="23"/>
      <c r="E15" s="23"/>
      <c r="F15" s="23"/>
      <c r="G15" s="23"/>
      <c r="H15" s="173"/>
    </row>
    <row r="16" spans="1:8" ht="15.75">
      <c r="A16" s="23"/>
      <c r="B16" s="23"/>
      <c r="C16" s="23"/>
      <c r="D16" s="23"/>
      <c r="E16" s="23"/>
      <c r="F16" s="23"/>
      <c r="G16" s="23"/>
      <c r="H16" s="173"/>
    </row>
    <row r="17" spans="1:8" ht="15.75">
      <c r="A17" s="108" t="s">
        <v>24</v>
      </c>
      <c r="B17" s="55" t="s">
        <v>182</v>
      </c>
      <c r="C17" s="57">
        <v>76674000</v>
      </c>
      <c r="D17" s="129">
        <v>70655000</v>
      </c>
      <c r="E17" s="129">
        <v>78311000</v>
      </c>
      <c r="F17" s="129">
        <v>83238265</v>
      </c>
      <c r="G17" s="129">
        <v>77135731</v>
      </c>
      <c r="H17" s="173">
        <f t="shared" si="0"/>
        <v>0.9266859538698938</v>
      </c>
    </row>
    <row r="18" spans="1:8" ht="15.75">
      <c r="A18" s="108" t="s">
        <v>26</v>
      </c>
      <c r="B18" s="55" t="s">
        <v>403</v>
      </c>
      <c r="C18" s="132">
        <v>20290000</v>
      </c>
      <c r="D18" s="129">
        <v>18498000</v>
      </c>
      <c r="E18" s="129">
        <v>20424000</v>
      </c>
      <c r="F18" s="129">
        <v>21452009</v>
      </c>
      <c r="G18" s="129">
        <v>19396753</v>
      </c>
      <c r="H18" s="173">
        <f t="shared" si="0"/>
        <v>0.9041928427309536</v>
      </c>
    </row>
    <row r="19" spans="1:8" ht="15.75">
      <c r="A19" s="108" t="s">
        <v>27</v>
      </c>
      <c r="B19" s="55" t="s">
        <v>28</v>
      </c>
      <c r="C19" s="57">
        <v>148462000</v>
      </c>
      <c r="D19" s="129">
        <v>150374000</v>
      </c>
      <c r="E19" s="129">
        <v>152780000</v>
      </c>
      <c r="F19" s="129">
        <v>188711100</v>
      </c>
      <c r="G19" s="129">
        <v>170008953</v>
      </c>
      <c r="H19" s="173">
        <f t="shared" si="0"/>
        <v>0.9008953527375974</v>
      </c>
    </row>
    <row r="20" spans="1:8" ht="15.75">
      <c r="A20" s="113" t="s">
        <v>29</v>
      </c>
      <c r="B20" s="55" t="s">
        <v>358</v>
      </c>
      <c r="C20" s="57">
        <v>6637000</v>
      </c>
      <c r="D20" s="129">
        <v>5577000</v>
      </c>
      <c r="E20" s="129">
        <v>6500000</v>
      </c>
      <c r="F20" s="129">
        <v>7958650</v>
      </c>
      <c r="G20" s="129">
        <v>4706673</v>
      </c>
      <c r="H20" s="173">
        <f t="shared" si="0"/>
        <v>0.5913908765933921</v>
      </c>
    </row>
    <row r="21" spans="1:8" ht="15.75">
      <c r="A21" s="113" t="s">
        <v>31</v>
      </c>
      <c r="B21" s="55" t="s">
        <v>32</v>
      </c>
      <c r="C21" s="57">
        <v>53471000</v>
      </c>
      <c r="D21" s="129">
        <v>60177000</v>
      </c>
      <c r="E21" s="129">
        <v>168477000</v>
      </c>
      <c r="F21" s="129">
        <v>219645597</v>
      </c>
      <c r="G21" s="129">
        <v>62386377</v>
      </c>
      <c r="H21" s="173">
        <f t="shared" si="0"/>
        <v>0.2840319945043105</v>
      </c>
    </row>
    <row r="22" spans="1:8" ht="15.75">
      <c r="A22" s="108"/>
      <c r="B22" s="114" t="s">
        <v>404</v>
      </c>
      <c r="C22" s="131">
        <f>SUM(C17:C21)</f>
        <v>305534000</v>
      </c>
      <c r="D22" s="131">
        <f>SUM(D17:D21)</f>
        <v>305281000</v>
      </c>
      <c r="E22" s="131">
        <f>SUM(E17:E21)</f>
        <v>426492000</v>
      </c>
      <c r="F22" s="131">
        <f>SUM(F17:F21)</f>
        <v>521005621</v>
      </c>
      <c r="G22" s="131">
        <f>SUM(G17:G21)</f>
        <v>333634487</v>
      </c>
      <c r="H22" s="173">
        <f t="shared" si="0"/>
        <v>0.6403663867572745</v>
      </c>
    </row>
    <row r="23" spans="1:8" ht="15.75">
      <c r="A23" s="115"/>
      <c r="B23" s="23"/>
      <c r="C23" s="23"/>
      <c r="D23" s="23"/>
      <c r="E23" s="23"/>
      <c r="F23" s="23"/>
      <c r="G23" s="23"/>
      <c r="H23" s="173"/>
    </row>
    <row r="24" spans="1:8" ht="15.75">
      <c r="A24" s="116" t="s">
        <v>21</v>
      </c>
      <c r="B24" s="117" t="s">
        <v>20</v>
      </c>
      <c r="C24" s="133">
        <v>35000000</v>
      </c>
      <c r="D24" s="133">
        <v>186683000</v>
      </c>
      <c r="E24" s="133">
        <v>191000000</v>
      </c>
      <c r="F24" s="133">
        <v>225288362</v>
      </c>
      <c r="G24" s="133">
        <v>225288362</v>
      </c>
      <c r="H24" s="173">
        <f t="shared" si="0"/>
        <v>1</v>
      </c>
    </row>
    <row r="25" spans="1:8" ht="15.75">
      <c r="A25" s="118"/>
      <c r="B25" s="119" t="s">
        <v>405</v>
      </c>
      <c r="C25" s="134">
        <f>SUM(C24)</f>
        <v>35000000</v>
      </c>
      <c r="D25" s="134">
        <f>SUM(D24)</f>
        <v>186683000</v>
      </c>
      <c r="E25" s="134">
        <f>SUM(E24)</f>
        <v>191000000</v>
      </c>
      <c r="F25" s="134">
        <f>SUM(F24)</f>
        <v>225288362</v>
      </c>
      <c r="G25" s="134">
        <f>SUM(G24)</f>
        <v>225288362</v>
      </c>
      <c r="H25" s="173">
        <f t="shared" si="0"/>
        <v>1</v>
      </c>
    </row>
    <row r="26" ht="15.75">
      <c r="H26" s="173"/>
    </row>
    <row r="27" spans="1:8" ht="15.75">
      <c r="A27" s="120" t="s">
        <v>41</v>
      </c>
      <c r="B27" s="109" t="s">
        <v>40</v>
      </c>
      <c r="C27" s="129">
        <v>60000000</v>
      </c>
      <c r="D27" s="129">
        <v>5654000</v>
      </c>
      <c r="E27" s="129">
        <v>7284000</v>
      </c>
      <c r="F27" s="129">
        <v>9634000</v>
      </c>
      <c r="G27" s="129">
        <v>9299110</v>
      </c>
      <c r="H27" s="173">
        <f t="shared" si="0"/>
        <v>0.9652387378036122</v>
      </c>
    </row>
    <row r="28" spans="1:8" ht="15.75">
      <c r="A28" s="109"/>
      <c r="B28" s="108" t="s">
        <v>406</v>
      </c>
      <c r="C28" s="131">
        <f>SUM(C27)</f>
        <v>60000000</v>
      </c>
      <c r="D28" s="131">
        <f>SUM(D27)</f>
        <v>5654000</v>
      </c>
      <c r="E28" s="131">
        <f>SUM(E27)</f>
        <v>7284000</v>
      </c>
      <c r="F28" s="131">
        <f>SUM(F27)</f>
        <v>9634000</v>
      </c>
      <c r="G28" s="131">
        <f>SUM(G27)</f>
        <v>9299110</v>
      </c>
      <c r="H28" s="173">
        <f t="shared" si="0"/>
        <v>0.9652387378036122</v>
      </c>
    </row>
  </sheetData>
  <sheetProtection selectLockedCells="1" selectUnlockedCells="1"/>
  <mergeCells count="13">
    <mergeCell ref="A1:E1"/>
    <mergeCell ref="A3:E3"/>
    <mergeCell ref="A4:E4"/>
    <mergeCell ref="A5:E5"/>
    <mergeCell ref="B6:E6"/>
    <mergeCell ref="A8:B9"/>
    <mergeCell ref="C8:C9"/>
    <mergeCell ref="G8:G9"/>
    <mergeCell ref="H8:H9"/>
    <mergeCell ref="D8:D9"/>
    <mergeCell ref="E8:E9"/>
    <mergeCell ref="A2:E2"/>
    <mergeCell ref="F8:F9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28125" style="1" customWidth="1"/>
    <col min="2" max="2" width="35.8515625" style="1" customWidth="1"/>
    <col min="3" max="3" width="12.8515625" style="1" customWidth="1"/>
    <col min="4" max="5" width="13.00390625" style="1" customWidth="1"/>
    <col min="6" max="6" width="13.421875" style="1" customWidth="1"/>
    <col min="7" max="7" width="12.28125" style="1" customWidth="1"/>
    <col min="8" max="8" width="8.57421875" style="1" customWidth="1"/>
    <col min="9" max="254" width="9.140625" style="1" customWidth="1"/>
  </cols>
  <sheetData>
    <row r="1" spans="1:5" ht="15.75" customHeight="1">
      <c r="A1" s="245" t="s">
        <v>559</v>
      </c>
      <c r="B1" s="245"/>
      <c r="C1" s="245"/>
      <c r="D1" s="245"/>
      <c r="E1" s="245"/>
    </row>
    <row r="2" spans="1:5" ht="15.75" customHeight="1">
      <c r="A2" s="245"/>
      <c r="B2" s="245"/>
      <c r="C2" s="245"/>
      <c r="D2" s="245"/>
      <c r="E2" s="245"/>
    </row>
    <row r="3" spans="1:5" ht="15.75" customHeight="1">
      <c r="A3" s="253"/>
      <c r="B3" s="253"/>
      <c r="C3" s="253"/>
      <c r="D3" s="253"/>
      <c r="E3" s="253"/>
    </row>
    <row r="4" spans="1:5" ht="15.75" customHeight="1">
      <c r="A4" s="246" t="s">
        <v>0</v>
      </c>
      <c r="B4" s="246"/>
      <c r="C4" s="246"/>
      <c r="D4" s="246"/>
      <c r="E4" s="246"/>
    </row>
    <row r="5" spans="1:5" ht="15.75" customHeight="1">
      <c r="A5" s="247" t="s">
        <v>407</v>
      </c>
      <c r="B5" s="247"/>
      <c r="C5" s="247"/>
      <c r="D5" s="247"/>
      <c r="E5" s="247"/>
    </row>
    <row r="6" spans="2:5" ht="15.75" customHeight="1">
      <c r="B6" s="247"/>
      <c r="C6" s="247"/>
      <c r="D6" s="247"/>
      <c r="E6" s="247"/>
    </row>
    <row r="7" spans="2:7" ht="15.75" customHeight="1">
      <c r="B7" s="112"/>
      <c r="C7" s="245"/>
      <c r="D7" s="245"/>
      <c r="E7" s="245"/>
      <c r="G7" s="1" t="s">
        <v>415</v>
      </c>
    </row>
    <row r="8" spans="1:8" ht="15.75" customHeight="1">
      <c r="A8" s="251" t="s">
        <v>2</v>
      </c>
      <c r="B8" s="251"/>
      <c r="C8" s="252" t="s">
        <v>408</v>
      </c>
      <c r="D8" s="250" t="s">
        <v>409</v>
      </c>
      <c r="E8" s="250" t="s">
        <v>410</v>
      </c>
      <c r="F8" s="250" t="s">
        <v>419</v>
      </c>
      <c r="G8" s="250" t="s">
        <v>532</v>
      </c>
      <c r="H8" s="250" t="s">
        <v>534</v>
      </c>
    </row>
    <row r="9" spans="1:8" ht="15.75" customHeight="1">
      <c r="A9" s="251"/>
      <c r="B9" s="251"/>
      <c r="C9" s="252"/>
      <c r="D9" s="250"/>
      <c r="E9" s="250"/>
      <c r="F9" s="250"/>
      <c r="G9" s="250"/>
      <c r="H9" s="250"/>
    </row>
    <row r="10" spans="1:8" ht="15.75" customHeight="1">
      <c r="A10" s="108" t="s">
        <v>14</v>
      </c>
      <c r="B10" s="109" t="s">
        <v>411</v>
      </c>
      <c r="C10" s="129">
        <v>288000</v>
      </c>
      <c r="D10" s="129">
        <v>10000000</v>
      </c>
      <c r="E10" s="129">
        <v>0</v>
      </c>
      <c r="F10" s="129">
        <v>0</v>
      </c>
      <c r="G10" s="129">
        <v>0</v>
      </c>
      <c r="H10" s="129"/>
    </row>
    <row r="11" spans="1:8" ht="15.75" customHeight="1">
      <c r="A11" s="108" t="s">
        <v>16</v>
      </c>
      <c r="B11" s="109" t="s">
        <v>17</v>
      </c>
      <c r="C11" s="129">
        <v>0</v>
      </c>
      <c r="D11" s="129">
        <v>2253000</v>
      </c>
      <c r="E11" s="129">
        <v>600000</v>
      </c>
      <c r="F11" s="129">
        <v>650744</v>
      </c>
      <c r="G11" s="129">
        <v>650676</v>
      </c>
      <c r="H11" s="166">
        <f>G11/F11</f>
        <v>0.9998955042228588</v>
      </c>
    </row>
    <row r="12" spans="1:8" ht="15.75" customHeight="1">
      <c r="A12" s="108" t="s">
        <v>18</v>
      </c>
      <c r="B12" s="109" t="s">
        <v>19</v>
      </c>
      <c r="C12" s="129">
        <v>0</v>
      </c>
      <c r="D12" s="129">
        <v>132000</v>
      </c>
      <c r="E12" s="129">
        <v>0</v>
      </c>
      <c r="F12" s="129">
        <v>0</v>
      </c>
      <c r="G12" s="129">
        <v>0</v>
      </c>
      <c r="H12" s="166"/>
    </row>
    <row r="13" spans="1:8" ht="15.75" customHeight="1">
      <c r="A13" s="108"/>
      <c r="B13" s="108" t="s">
        <v>412</v>
      </c>
      <c r="C13" s="131">
        <f>SUM(C10:C11)</f>
        <v>288000</v>
      </c>
      <c r="D13" s="131">
        <f>SUM(D10:D12)</f>
        <v>12385000</v>
      </c>
      <c r="E13" s="131">
        <f>SUM(E10:E12)</f>
        <v>600000</v>
      </c>
      <c r="F13" s="131">
        <f>SUM(F10:F12)</f>
        <v>650744</v>
      </c>
      <c r="G13" s="131">
        <f>SUM(G10:G12)</f>
        <v>650676</v>
      </c>
      <c r="H13" s="166">
        <f>G13/F13</f>
        <v>0.9998955042228588</v>
      </c>
    </row>
    <row r="14" ht="15.75" customHeight="1">
      <c r="A14" s="121"/>
    </row>
    <row r="15" ht="15.75" customHeight="1">
      <c r="A15" s="121"/>
    </row>
    <row r="16" spans="1:8" ht="15.75" customHeight="1">
      <c r="A16" s="108" t="s">
        <v>34</v>
      </c>
      <c r="B16" s="55" t="s">
        <v>35</v>
      </c>
      <c r="C16" s="57">
        <v>10948000</v>
      </c>
      <c r="D16" s="129">
        <v>19490000</v>
      </c>
      <c r="E16" s="129">
        <v>84648000</v>
      </c>
      <c r="F16" s="129">
        <v>89471389</v>
      </c>
      <c r="G16" s="129">
        <v>79249618</v>
      </c>
      <c r="H16" s="166">
        <f>G16/F16</f>
        <v>0.8857537463736033</v>
      </c>
    </row>
    <row r="17" spans="1:8" ht="15.75" customHeight="1">
      <c r="A17" s="108" t="s">
        <v>36</v>
      </c>
      <c r="B17" s="55" t="s">
        <v>37</v>
      </c>
      <c r="C17" s="57">
        <v>13860000</v>
      </c>
      <c r="D17" s="129">
        <v>61880000</v>
      </c>
      <c r="E17" s="129">
        <v>25000000</v>
      </c>
      <c r="F17" s="129">
        <v>21649600</v>
      </c>
      <c r="G17" s="129">
        <v>17367209</v>
      </c>
      <c r="H17" s="166">
        <f aca="true" t="shared" si="0" ref="H17:H24">G17/F17</f>
        <v>0.8021953754341882</v>
      </c>
    </row>
    <row r="18" spans="1:8" ht="15.75" customHeight="1">
      <c r="A18" s="108" t="s">
        <v>38</v>
      </c>
      <c r="B18" s="55" t="s">
        <v>39</v>
      </c>
      <c r="C18" s="57">
        <v>1756000</v>
      </c>
      <c r="D18" s="129">
        <v>1154000</v>
      </c>
      <c r="E18" s="129">
        <v>4567000</v>
      </c>
      <c r="F18" s="129">
        <v>4293100</v>
      </c>
      <c r="G18" s="129">
        <v>2154454</v>
      </c>
      <c r="H18" s="166">
        <f t="shared" si="0"/>
        <v>0.5018410938482681</v>
      </c>
    </row>
    <row r="19" spans="1:8" ht="15.75" customHeight="1">
      <c r="A19" s="109"/>
      <c r="B19" s="108" t="s">
        <v>413</v>
      </c>
      <c r="C19" s="131">
        <f>SUM(C16:C18)</f>
        <v>26564000</v>
      </c>
      <c r="D19" s="131">
        <f>SUM(D16:D18)</f>
        <v>82524000</v>
      </c>
      <c r="E19" s="131">
        <f>SUM(E16:E18)</f>
        <v>114215000</v>
      </c>
      <c r="F19" s="131">
        <f>SUM(F16:F18)</f>
        <v>115414089</v>
      </c>
      <c r="G19" s="131">
        <f>SUM(G16:G18)</f>
        <v>98771281</v>
      </c>
      <c r="H19" s="166">
        <f t="shared" si="0"/>
        <v>0.8557991650395473</v>
      </c>
    </row>
    <row r="20" ht="15.75" customHeight="1">
      <c r="H20" s="166"/>
    </row>
    <row r="21" spans="2:8" ht="15.75" customHeight="1">
      <c r="B21" s="121"/>
      <c r="H21" s="166"/>
    </row>
    <row r="22" spans="1:8" ht="15.75" customHeight="1">
      <c r="A22" s="108"/>
      <c r="B22" s="108" t="s">
        <v>135</v>
      </c>
      <c r="C22" s="131">
        <v>403119000</v>
      </c>
      <c r="D22" s="131">
        <v>589667000</v>
      </c>
      <c r="E22" s="131">
        <v>547991000</v>
      </c>
      <c r="F22" s="131">
        <v>646053710</v>
      </c>
      <c r="G22" s="131">
        <v>630514671</v>
      </c>
      <c r="H22" s="166">
        <f t="shared" si="0"/>
        <v>0.9759477598232507</v>
      </c>
    </row>
    <row r="23" spans="1:8" ht="15.75" customHeight="1">
      <c r="A23" s="121"/>
      <c r="B23" s="121"/>
      <c r="C23" s="135"/>
      <c r="D23" s="135"/>
      <c r="E23" s="135"/>
      <c r="F23" s="135"/>
      <c r="G23" s="135"/>
      <c r="H23" s="166"/>
    </row>
    <row r="24" spans="1:8" ht="15.75" customHeight="1">
      <c r="A24" s="108"/>
      <c r="B24" s="108" t="s">
        <v>376</v>
      </c>
      <c r="C24" s="131">
        <v>449657000</v>
      </c>
      <c r="D24" s="131">
        <v>393459000</v>
      </c>
      <c r="E24" s="131">
        <v>547991000</v>
      </c>
      <c r="F24" s="131">
        <v>646053710</v>
      </c>
      <c r="G24" s="131">
        <v>441704878</v>
      </c>
      <c r="H24" s="166">
        <f t="shared" si="0"/>
        <v>0.6836968369084979</v>
      </c>
    </row>
  </sheetData>
  <sheetProtection selectLockedCells="1" selectUnlockedCells="1"/>
  <mergeCells count="14">
    <mergeCell ref="A1:E1"/>
    <mergeCell ref="A3:E3"/>
    <mergeCell ref="A4:E4"/>
    <mergeCell ref="A5:E5"/>
    <mergeCell ref="B6:E6"/>
    <mergeCell ref="A2:E2"/>
    <mergeCell ref="G8:G9"/>
    <mergeCell ref="H8:H9"/>
    <mergeCell ref="C7:E7"/>
    <mergeCell ref="F8:F9"/>
    <mergeCell ref="A8:B9"/>
    <mergeCell ref="C8:C9"/>
    <mergeCell ref="D8:D9"/>
    <mergeCell ref="E8:E9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</dc:creator>
  <cp:keywords/>
  <dc:description/>
  <cp:lastModifiedBy>Edit</cp:lastModifiedBy>
  <cp:lastPrinted>2017-04-05T09:07:23Z</cp:lastPrinted>
  <dcterms:created xsi:type="dcterms:W3CDTF">2016-09-05T12:14:58Z</dcterms:created>
  <dcterms:modified xsi:type="dcterms:W3CDTF">2017-04-12T06:21:17Z</dcterms:modified>
  <cp:category/>
  <cp:version/>
  <cp:contentType/>
  <cp:contentStatus/>
</cp:coreProperties>
</file>